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 codeName="{296A6A55-71EF-3FAC-97E6-161027D96622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Volumes/MATASZSZ/Távhő ökocímke/2022/01_Pályázati felhívás/"/>
    </mc:Choice>
  </mc:AlternateContent>
  <xr:revisionPtr revIDLastSave="0" documentId="8_{C936D1BE-5E1C-5F4E-AC01-3007B3DE74CF}" xr6:coauthVersionLast="47" xr6:coauthVersionMax="47" xr10:uidLastSave="{00000000-0000-0000-0000-000000000000}"/>
  <bookViews>
    <workbookView xWindow="2180" yWindow="720" windowWidth="26620" windowHeight="15600" activeTab="7" xr2:uid="{00000000-000D-0000-FFFF-FFFF00000000}"/>
  </bookViews>
  <sheets>
    <sheet name="Távhő Ökocímke Adatlap" sheetId="1" r:id="rId1"/>
    <sheet name="1.táblázat" sheetId="2" r:id="rId2"/>
    <sheet name="2.táblázat" sheetId="4" r:id="rId3"/>
    <sheet name="3.táblázat" sheetId="3" r:id="rId4"/>
    <sheet name="e VKk" sheetId="7" r:id="rId5"/>
    <sheet name="Kapcsolt ei meghatározás" sheetId="8" r:id="rId6"/>
    <sheet name="Saját e vill" sheetId="9" r:id="rId7"/>
    <sheet name="Besorolási osztályok" sheetId="6" r:id="rId8"/>
  </sheets>
  <definedNames>
    <definedName name="Energia">'3.táblázat'!$A$4:$A$18</definedName>
    <definedName name="_xlnm.Print_Area" localSheetId="0">'Távhő Ökocímke Adatlap'!$A$3:$P$61</definedName>
    <definedName name="Primer">#REF!</definedName>
    <definedName name="Tavhoteremeltech">'1.táblázat'!#REF!</definedName>
    <definedName name="Távhőtermelő_technológia">'1.táblázat'!$A$2:$A$17</definedName>
    <definedName name="VER">'3.táblázat'!$A$23:$A$23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3" l="1"/>
  <c r="B19" i="3"/>
  <c r="B2" i="9"/>
  <c r="B2" i="8"/>
  <c r="B4" i="8"/>
  <c r="B6" i="8"/>
  <c r="B2" i="7"/>
  <c r="C21" i="1"/>
  <c r="B15" i="1"/>
  <c r="C13" i="1"/>
  <c r="C12" i="1"/>
  <c r="Y60" i="1"/>
  <c r="Y57" i="1"/>
  <c r="Y49" i="1"/>
  <c r="Y46" i="1"/>
  <c r="Y36" i="1"/>
  <c r="Y33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D21" i="1" l="1"/>
  <c r="B23" i="1"/>
  <c r="P13" i="1"/>
  <c r="P20" i="1" s="1"/>
  <c r="E13" i="1"/>
  <c r="E20" i="1" s="1"/>
  <c r="F13" i="1"/>
  <c r="G13" i="1"/>
  <c r="H13" i="1"/>
  <c r="H20" i="1" s="1"/>
  <c r="I13" i="1"/>
  <c r="I20" i="1" s="1"/>
  <c r="J13" i="1"/>
  <c r="K13" i="1"/>
  <c r="L13" i="1"/>
  <c r="L20" i="1" s="1"/>
  <c r="M13" i="1"/>
  <c r="M20" i="1" s="1"/>
  <c r="N13" i="1"/>
  <c r="N20" i="1" s="1"/>
  <c r="O13" i="1"/>
  <c r="O20" i="1" s="1"/>
  <c r="E17" i="1"/>
  <c r="F17" i="1"/>
  <c r="G17" i="1"/>
  <c r="H17" i="1"/>
  <c r="I17" i="1"/>
  <c r="J17" i="1"/>
  <c r="K17" i="1"/>
  <c r="L17" i="1"/>
  <c r="M17" i="1"/>
  <c r="N17" i="1"/>
  <c r="O17" i="1"/>
  <c r="P17" i="1"/>
  <c r="F20" i="1"/>
  <c r="G20" i="1"/>
  <c r="J20" i="1"/>
  <c r="K20" i="1"/>
  <c r="E21" i="1"/>
  <c r="F21" i="1"/>
  <c r="G21" i="1"/>
  <c r="H21" i="1"/>
  <c r="I21" i="1"/>
  <c r="J21" i="1"/>
  <c r="K21" i="1"/>
  <c r="L21" i="1"/>
  <c r="M21" i="1"/>
  <c r="N21" i="1"/>
  <c r="O21" i="1"/>
  <c r="P21" i="1"/>
  <c r="D13" i="1"/>
  <c r="D20" i="1" s="1"/>
  <c r="D17" i="1"/>
  <c r="B19" i="1"/>
  <c r="K22" i="1" l="1"/>
  <c r="G22" i="1"/>
  <c r="I22" i="1"/>
  <c r="E22" i="1"/>
  <c r="M22" i="1"/>
  <c r="N22" i="1"/>
  <c r="F22" i="1"/>
  <c r="O22" i="1"/>
  <c r="P22" i="1"/>
  <c r="L22" i="1"/>
  <c r="H22" i="1"/>
  <c r="J22" i="1"/>
  <c r="D22" i="1"/>
  <c r="C17" i="1"/>
  <c r="C18" i="1" s="1"/>
  <c r="B11" i="1" l="1"/>
  <c r="F12" i="1" l="1"/>
  <c r="F18" i="1" s="1"/>
  <c r="J12" i="1"/>
  <c r="J18" i="1" s="1"/>
  <c r="N12" i="1"/>
  <c r="N18" i="1" s="1"/>
  <c r="G12" i="1"/>
  <c r="G18" i="1" s="1"/>
  <c r="K12" i="1"/>
  <c r="K18" i="1" s="1"/>
  <c r="O12" i="1"/>
  <c r="O18" i="1" s="1"/>
  <c r="D12" i="1"/>
  <c r="D18" i="1" s="1"/>
  <c r="H12" i="1"/>
  <c r="H18" i="1" s="1"/>
  <c r="L12" i="1"/>
  <c r="L18" i="1" s="1"/>
  <c r="P12" i="1"/>
  <c r="P18" i="1" s="1"/>
  <c r="E12" i="1"/>
  <c r="E18" i="1" s="1"/>
  <c r="I12" i="1"/>
  <c r="I18" i="1" s="1"/>
  <c r="M12" i="1"/>
  <c r="M18" i="1" s="1"/>
  <c r="C20" i="1" l="1"/>
  <c r="B20" i="1" s="1"/>
  <c r="C47" i="1"/>
  <c r="C50" i="1" l="1"/>
  <c r="Y50" i="1" s="1"/>
  <c r="Y47" i="1"/>
  <c r="C22" i="1"/>
  <c r="B22" i="1" s="1"/>
  <c r="C34" i="1"/>
  <c r="C58" i="1"/>
  <c r="C61" i="1" l="1"/>
  <c r="Y61" i="1" s="1"/>
  <c r="Y58" i="1"/>
  <c r="C37" i="1"/>
  <c r="Y37" i="1" s="1"/>
  <c r="Y34" i="1"/>
  <c r="B24" i="1"/>
  <c r="B2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Nagy Edit</author>
    <author>Editke</author>
    <author>Orbán Tibor</author>
  </authors>
  <commentList>
    <comment ref="A3" authorId="0" shapeId="0" xr:uid="{00000000-0006-0000-0000-000001000000}">
      <text>
        <r>
          <rPr>
            <b/>
            <sz val="9"/>
            <color rgb="FF000000"/>
            <rFont val="Tahoma"/>
            <family val="2"/>
            <charset val="238"/>
          </rPr>
          <t>Nagy Edit: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MaTáSzSz iroda módosítja majd</t>
        </r>
      </text>
    </comment>
    <comment ref="A4" authorId="1" shapeId="0" xr:uid="{4F471436-F001-4BAF-BD03-47D0B84401E3}">
      <text>
        <r>
          <rPr>
            <sz val="9"/>
            <color rgb="FF000000"/>
            <rFont val="Tahoma"/>
            <family val="2"/>
            <charset val="238"/>
          </rPr>
          <t xml:space="preserve">Kérjük a pontos nevet adjon meg, ami fel lesz tünteve a Távhő Ökocímkén is </t>
        </r>
      </text>
    </comment>
    <comment ref="A5" authorId="1" shapeId="0" xr:uid="{F3B6A556-BA97-4ECB-B1B6-28F58DCB0DEA}">
      <text>
        <r>
          <rPr>
            <sz val="9"/>
            <color rgb="FF000000"/>
            <rFont val="Tahoma"/>
            <family val="2"/>
            <charset val="238"/>
          </rPr>
          <t xml:space="preserve">Kérjük a pontos nevet adjon meg, ami fel lesz tünteve a Távhő Ökocímkén is </t>
        </r>
      </text>
    </comment>
    <comment ref="A9" authorId="0" shapeId="0" xr:uid="{00000000-0006-0000-0000-000002000000}">
      <text>
        <r>
          <rPr>
            <sz val="9"/>
            <color rgb="FF000000"/>
            <rFont val="Tahoma"/>
            <family val="2"/>
            <charset val="238"/>
          </rPr>
          <t xml:space="preserve">Kérjük, hogy válasszon a listából.
</t>
        </r>
      </text>
    </comment>
    <comment ref="A10" authorId="2" shapeId="0" xr:uid="{00000000-0006-0000-0000-000003000000}">
      <text>
        <r>
          <rPr>
            <sz val="9"/>
            <color rgb="FF000000"/>
            <rFont val="Tahoma"/>
            <family val="2"/>
            <charset val="238"/>
          </rPr>
          <t>Kérjük, hogy válasszon a listából</t>
        </r>
      </text>
    </comment>
    <comment ref="A11" authorId="2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az i-edik hőforrásból (technológiából) a hőforrás kerítésénél kiadott távhő mennyisége (3 tizedes jegy pontossággal adja meg)</t>
        </r>
      </text>
    </comment>
    <comment ref="C12" authorId="0" shapeId="0" xr:uid="{00000000-0006-0000-0000-000005000000}">
      <text>
        <r>
          <rPr>
            <b/>
            <sz val="9"/>
            <color rgb="FF000000"/>
            <rFont val="Tahoma"/>
            <family val="2"/>
            <charset val="238"/>
          </rPr>
          <t>Nagy Edit: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Négytizedesre kerekített érték</t>
        </r>
      </text>
    </comment>
    <comment ref="A13" authorId="2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1. táblázat szerint- csak akkor szükséges módosítani, ha ettől pontosabb adat áll Önnek rendelkezésére. (2 tizedesjegy megadása szükésges)</t>
        </r>
      </text>
    </comment>
    <comment ref="A14" authorId="2" shapeId="0" xr:uid="{00000000-0006-0000-0000-000007000000}">
      <text>
        <r>
          <rPr>
            <sz val="9"/>
            <color rgb="FF000000"/>
            <rFont val="Tahoma"/>
            <family val="2"/>
            <charset val="238"/>
          </rPr>
          <t xml:space="preserve">3 tizedesjegyre kerekítve vagy 0,15
</t>
        </r>
      </text>
    </comment>
    <comment ref="A15" authorId="2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>tényleges 3 tizedesjegyre kerekítve 
vagy 2. táblázat szerint</t>
        </r>
      </text>
    </comment>
    <comment ref="A16" authorId="2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 xml:space="preserve">
tényleges egy tizedesjegyre kerekítve vagy 2,5</t>
        </r>
      </text>
    </comment>
    <comment ref="A17" authorId="2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 xml:space="preserve">
3. táblázat szerint</t>
        </r>
      </text>
    </comment>
    <comment ref="C18" authorId="0" shapeId="0" xr:uid="{00000000-0006-0000-0000-00000B000000}">
      <text>
        <r>
          <rPr>
            <b/>
            <sz val="9"/>
            <color rgb="FF000000"/>
            <rFont val="Tahoma"/>
            <family val="2"/>
            <charset val="238"/>
          </rPr>
          <t>Nagy Edit: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 xml:space="preserve">Négytizedesre kerekített érték
</t>
        </r>
      </text>
    </comment>
    <comment ref="A20" authorId="2" shapeId="0" xr:uid="{00000000-0006-0000-0000-00000C000000}">
      <text>
        <r>
          <rPr>
            <b/>
            <sz val="9"/>
            <color rgb="FF000000"/>
            <rFont val="Tahoma"/>
            <family val="2"/>
            <charset val="238"/>
          </rPr>
          <t xml:space="preserve"> 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Hőtermelésre felhasznált tüzelőhő</t>
        </r>
      </text>
    </comment>
    <comment ref="A21" authorId="2" shapeId="0" xr:uid="{00000000-0006-0000-0000-00000D000000}">
      <text>
        <r>
          <rPr>
            <b/>
            <sz val="9"/>
            <color rgb="FF000000"/>
            <rFont val="Tahoma"/>
            <family val="2"/>
            <charset val="238"/>
          </rPr>
          <t xml:space="preserve"> </t>
        </r>
        <r>
          <rPr>
            <sz val="9"/>
            <color rgb="FF000000"/>
            <rFont val="Tahoma"/>
            <family val="2"/>
            <charset val="238"/>
          </rPr>
          <t>3. táblázat szerint</t>
        </r>
      </text>
    </comment>
    <comment ref="A22" authorId="2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>Felhasznált megújuló tüzelőhő</t>
        </r>
      </text>
    </comment>
    <comment ref="A23" authorId="2" shapeId="0" xr:uid="{00000000-0006-0000-0000-00000F000000}">
      <text>
        <r>
          <rPr>
            <sz val="9"/>
            <color indexed="81"/>
            <rFont val="Tahoma"/>
            <family val="2"/>
            <charset val="238"/>
          </rPr>
          <t xml:space="preserve">tényleges érték 4 tizedesjegyre kerekítve vagy a MAVIR által megadott érték
</t>
        </r>
      </text>
    </comment>
    <comment ref="A24" authorId="2" shapeId="0" xr:uid="{00000000-0006-0000-0000-000010000000}">
      <text>
        <r>
          <rPr>
            <sz val="9"/>
            <color indexed="81"/>
            <rFont val="Tahoma"/>
            <family val="2"/>
            <charset val="238"/>
          </rPr>
          <t>Villamos energiához felhasznált tüzelőhő</t>
        </r>
      </text>
    </comment>
    <comment ref="A25" authorId="2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 xml:space="preserve">
Villamos energiához felhasznált tüzelőhőből megújuló</t>
        </r>
      </text>
    </comment>
    <comment ref="C34" authorId="0" shapeId="0" xr:uid="{00000000-0006-0000-0000-000012000000}">
      <text>
        <r>
          <rPr>
            <sz val="9"/>
            <color rgb="FF000000"/>
            <rFont val="Tahoma"/>
            <family val="2"/>
            <charset val="238"/>
          </rPr>
          <t xml:space="preserve">Négy tizedesre kerekített érték
</t>
        </r>
      </text>
    </comment>
    <comment ref="C47" authorId="0" shapeId="0" xr:uid="{00000000-0006-0000-0000-000013000000}">
      <text>
        <r>
          <rPr>
            <b/>
            <sz val="9"/>
            <color rgb="FF000000"/>
            <rFont val="Tahoma"/>
            <family val="2"/>
            <charset val="238"/>
          </rPr>
          <t>Nagy Edit: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Négy tizedesre kerekített érték</t>
        </r>
      </text>
    </comment>
    <comment ref="C58" authorId="0" shapeId="0" xr:uid="{00000000-0006-0000-0000-000014000000}">
      <text>
        <r>
          <rPr>
            <b/>
            <sz val="9"/>
            <color rgb="FF000000"/>
            <rFont val="Tahoma"/>
            <family val="2"/>
            <charset val="238"/>
          </rPr>
          <t>Nagy Edit: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Négy tizedesre kerekített érték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Nagy Edit</author>
  </authors>
  <commentList>
    <comment ref="A4" authorId="0" shapeId="0" xr:uid="{1BCB016F-DB05-3D46-998A-FE8A0A161332}">
      <text>
        <r>
          <rPr>
            <b/>
            <sz val="10"/>
            <color rgb="FF000000"/>
            <rFont val="Tahoma"/>
            <family val="2"/>
            <charset val="238"/>
          </rPr>
          <t>Nagy Edit: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>a kapcsolt energiatermelésnek „A Bizottság (EU) 2015/2402 felhatalmazáson alapuló rendelete (2015. október 12)” szerint meghatározható (az azonos évben gyártott, a termelőegységgel megegyező primer energiafajtából kizárólag villamos energiát előállító termelő egység) referencia-hatásfoka (-).</t>
        </r>
        <r>
          <rPr>
            <sz val="10"/>
            <color rgb="FF000000"/>
            <rFont val="Calibri"/>
            <family val="2"/>
            <scheme val="minor"/>
          </rPr>
          <t xml:space="preserve"> </t>
        </r>
      </text>
    </comment>
    <comment ref="A5" authorId="0" shapeId="0" xr:uid="{946745FE-897A-1945-A894-4EE1FCC8F77D}">
      <text>
        <r>
          <rPr>
            <b/>
            <sz val="10"/>
            <color rgb="FF000000"/>
            <rFont val="Tahoma"/>
            <family val="2"/>
            <charset val="238"/>
          </rPr>
          <t>Nagy Edit: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>a villamos kazán hatásfoka (-)</t>
        </r>
        <r>
          <rPr>
            <sz val="10"/>
            <color rgb="FF000000"/>
            <rFont val="Calibri"/>
            <family val="2"/>
            <scheme val="minor"/>
          </rPr>
          <t xml:space="preserve">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Nagy Edit</author>
  </authors>
  <commentList>
    <comment ref="A4" authorId="0" shapeId="0" xr:uid="{885C392C-97CA-1E41-B7EF-09C1EDBFF76A}">
      <text>
        <r>
          <rPr>
            <b/>
            <sz val="10"/>
            <color rgb="FF000000"/>
            <rFont val="Tahoma"/>
            <family val="2"/>
            <charset val="238"/>
          </rPr>
          <t>Nagy Edit: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 xml:space="preserve">az i-edik technológia fajlagos kapcsolt villamos energia termelési mutatójának értéke (-):  </t>
        </r>
      </text>
    </comment>
    <comment ref="A5" authorId="0" shapeId="0" xr:uid="{8BF43EF5-E22B-0844-ADC9-25AF51CE020B}">
      <text>
        <r>
          <rPr>
            <b/>
            <sz val="10"/>
            <color rgb="FF000000"/>
            <rFont val="Tahoma"/>
            <family val="2"/>
            <charset val="238"/>
          </rPr>
          <t>Nagy Edit: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>a kapcsolt energiatermelésnek „A Bizottság (EU) 2015/2402 felhatalmazáson alapuló rendelete (2015. október 12)” szerint meghatározható (az azonos évben gyártott, a termelőegységgel megegyező primer energiafajtából kizárólag villamos energiát előállító termelő egység) referencia-hatásfoka (-).</t>
        </r>
        <r>
          <rPr>
            <sz val="10"/>
            <color rgb="FF000000"/>
            <rFont val="Calibri"/>
            <family val="2"/>
            <scheme val="minor"/>
          </rPr>
          <t xml:space="preserve"> </t>
        </r>
      </text>
    </comment>
    <comment ref="A6" authorId="0" shapeId="0" xr:uid="{FDD4122E-7DAA-7E4F-9AD4-B95E41B4AE72}">
      <text>
        <r>
          <rPr>
            <b/>
            <sz val="10"/>
            <color rgb="FF000000"/>
            <rFont val="Tahoma"/>
            <family val="2"/>
            <charset val="238"/>
          </rPr>
          <t>Nagy Edit: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>az i-edik technológia energetikai hatásfokának értéke (-)</t>
        </r>
        <r>
          <rPr>
            <sz val="10"/>
            <color rgb="FF000000"/>
            <rFont val="Calibri"/>
            <family val="2"/>
            <scheme val="minor"/>
          </rPr>
          <t xml:space="preserve"> </t>
        </r>
      </text>
    </comment>
    <comment ref="A7" authorId="0" shapeId="0" xr:uid="{4B26E0BD-30B7-2E48-8E74-936D4BF66E79}">
      <text>
        <r>
          <rPr>
            <b/>
            <sz val="10"/>
            <color rgb="FF000000"/>
            <rFont val="Tahoma"/>
            <family val="2"/>
            <charset val="238"/>
          </rPr>
          <t>Nagy Edit: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>az i-edik kapcsolt technológia primer energia (földgáz) felhasználása kapcsolt üzemmódban (MWh).</t>
        </r>
        <r>
          <rPr>
            <sz val="10"/>
            <color rgb="FF000000"/>
            <rFont val="Calibri"/>
            <family val="2"/>
            <scheme val="minor"/>
          </rPr>
          <t xml:space="preserve"> </t>
        </r>
      </text>
    </comment>
    <comment ref="A8" authorId="0" shapeId="0" xr:uid="{6C3B4350-B347-854B-96DC-14170B488967}">
      <text>
        <r>
          <rPr>
            <b/>
            <sz val="10"/>
            <color rgb="FF000000"/>
            <rFont val="Tahoma"/>
            <family val="2"/>
            <charset val="238"/>
          </rPr>
          <t>Nagy Edit: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>az i-edik technológiával kapcsoltan termelt villamosenergia (MWh).</t>
        </r>
        <r>
          <rPr>
            <sz val="10"/>
            <color rgb="FF000000"/>
            <rFont val="Calibri"/>
            <family val="2"/>
            <scheme val="minor"/>
          </rPr>
          <t xml:space="preserve"> </t>
        </r>
      </text>
    </comment>
    <comment ref="A9" authorId="0" shapeId="0" xr:uid="{924BEE5F-C989-3247-BDAE-9ABCAFA892F3}">
      <text>
        <r>
          <rPr>
            <b/>
            <sz val="10"/>
            <color rgb="FF000000"/>
            <rFont val="Tahoma"/>
            <family val="2"/>
            <charset val="238"/>
          </rPr>
          <t>Nagy Edit: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>az i-edik technológiával kapcsoltan termelt</t>
        </r>
        <r>
          <rPr>
            <sz val="10"/>
            <color rgb="FF000000"/>
            <rFont val="Calibri"/>
            <family val="2"/>
            <scheme val="minor"/>
          </rPr>
          <t xml:space="preserve"> </t>
        </r>
        <r>
          <rPr>
            <sz val="10"/>
            <color rgb="FF000000"/>
            <rFont val="Calibri"/>
            <family val="2"/>
            <scheme val="minor"/>
          </rPr>
          <t>hőenergia (MWh).</t>
        </r>
        <r>
          <rPr>
            <sz val="10"/>
            <color rgb="FF000000"/>
            <rFont val="Calibri"/>
            <family val="2"/>
            <scheme val="minor"/>
          </rPr>
          <t xml:space="preserve">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Nagy Edit</author>
  </authors>
  <commentList>
    <comment ref="A4" authorId="0" shapeId="0" xr:uid="{B21C72BA-F087-D645-B6F6-D1B9F5B61BB9}">
      <text>
        <r>
          <rPr>
            <b/>
            <sz val="10"/>
            <color rgb="FF000000"/>
            <rFont val="Tahoma"/>
            <family val="2"/>
            <charset val="238"/>
          </rPr>
          <t>Nagy Edit: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a kapcsolt energiatermelésnek „A Bizottság (EU) 2015/2402 felhatalmazáson alapuló rendelete (2015. október 12)” szerint meghatározható (az azonos évben gyártott, a termelőegységgel megegyező primer energiafajtából kizárólag villamos energiát előállító termelő egység) referencia-hatásfoka (-). </t>
        </r>
      </text>
    </comment>
    <comment ref="A5" authorId="0" shapeId="0" xr:uid="{6C4572CF-41CF-CD48-AE9D-2B87171AD761}">
      <text>
        <r>
          <rPr>
            <b/>
            <sz val="10"/>
            <color rgb="FF000000"/>
            <rFont val="Tahoma"/>
            <family val="2"/>
            <charset val="238"/>
          </rPr>
          <t>Nagy Edit: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>a villamosenergia-rendszer primerenergia-átalakítási tényezője = 2,5 (MWh/MWh).</t>
        </r>
        <r>
          <rPr>
            <sz val="10"/>
            <color rgb="FF000000"/>
            <rFont val="Calibri"/>
            <family val="2"/>
            <scheme val="minor"/>
          </rPr>
          <t xml:space="preserve"> </t>
        </r>
      </text>
    </comment>
    <comment ref="A6" authorId="0" shapeId="0" xr:uid="{29F1446A-EC9E-0245-B767-7749C46E68F6}">
      <text>
        <r>
          <rPr>
            <b/>
            <sz val="10"/>
            <color rgb="FF000000"/>
            <rFont val="Tahoma"/>
            <family val="2"/>
            <charset val="238"/>
          </rPr>
          <t>Nagy Edit: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>az az</t>
        </r>
        <r>
          <rPr>
            <sz val="10"/>
            <color rgb="FF000000"/>
            <rFont val="Calibri"/>
            <family val="2"/>
            <scheme val="minor"/>
          </rPr>
          <t xml:space="preserve"> arányszám, amivel </t>
        </r>
        <r>
          <rPr>
            <sz val="10"/>
            <color rgb="FF000000"/>
            <rFont val="Calibri"/>
            <family val="2"/>
            <scheme val="minor"/>
          </rPr>
          <t>a hőtermelés és -szállítás villamosenergia-igényét a távhőszolgáltató telephelyén lévő kapcsolt hőtermelő(k) villamosenergia-termeléséből fedezik</t>
        </r>
        <r>
          <rPr>
            <sz val="10"/>
            <color rgb="FF000000"/>
            <rFont val="Calibri"/>
            <family val="2"/>
            <scheme val="minor"/>
          </rPr>
          <t xml:space="preserve"> </t>
        </r>
      </text>
    </comment>
  </commentList>
</comments>
</file>

<file path=xl/sharedStrings.xml><?xml version="1.0" encoding="utf-8"?>
<sst xmlns="http://schemas.openxmlformats.org/spreadsheetml/2006/main" count="449" uniqueCount="152">
  <si>
    <t>Távhőszolgáltató neve</t>
  </si>
  <si>
    <t>Hőforrás megnevezése</t>
  </si>
  <si>
    <t>Felhasznált primerenergia fajtája</t>
  </si>
  <si>
    <t>n</t>
  </si>
  <si>
    <t>T (GJ)</t>
  </si>
  <si>
    <t>A távhőrendszer primerenergia hatékonysági tényezőjének (e) kiszámítása</t>
  </si>
  <si>
    <t>A távhőrendszer primerenergia hatékonysági osztálya</t>
  </si>
  <si>
    <t>A távhőrendszer primerenergia hatékonysági tényezőjének értéke (GJ/GJ)</t>
  </si>
  <si>
    <t>A távhőrendszerben megújuló energiaforrásokkal termelt távhő részaránya</t>
  </si>
  <si>
    <t>A távhőrendszer megújuló energiaforrásokkal termelt távhő részaránya szerinti osztályba sorolása</t>
  </si>
  <si>
    <t>Távhő Ökocímke igénylés azonosító száma</t>
  </si>
  <si>
    <t>S</t>
  </si>
  <si>
    <t>E</t>
  </si>
  <si>
    <t>A+</t>
  </si>
  <si>
    <t xml:space="preserve">XY </t>
  </si>
  <si>
    <t>Távhőtermelő technológia</t>
  </si>
  <si>
    <r>
      <t>Primer energiaforrások és a villamosenergia-rendszer fajlagos CO</t>
    </r>
    <r>
      <rPr>
        <vertAlign val="subscript"/>
        <sz val="10"/>
        <color rgb="FF000000"/>
        <rFont val="Times New Roman"/>
        <family val="1"/>
        <charset val="238"/>
      </rPr>
      <t>2</t>
    </r>
    <r>
      <rPr>
        <sz val="10"/>
        <color rgb="FF000000"/>
        <rFont val="Times New Roman"/>
        <family val="1"/>
        <charset val="238"/>
      </rPr>
      <t xml:space="preserve"> kibocsátási tényezői</t>
    </r>
  </si>
  <si>
    <t>Primer energiaforrás</t>
  </si>
  <si>
    <r>
      <t>g</t>
    </r>
    <r>
      <rPr>
        <vertAlign val="subscript"/>
        <sz val="9"/>
        <color rgb="FF000000"/>
        <rFont val="Times New Roman"/>
        <family val="1"/>
        <charset val="238"/>
      </rPr>
      <t xml:space="preserve">CO2 </t>
    </r>
    <r>
      <rPr>
        <sz val="10"/>
        <color rgb="FF000000"/>
        <rFont val="Times New Roman"/>
        <family val="1"/>
        <charset val="238"/>
      </rPr>
      <t>(kg/GJ)</t>
    </r>
  </si>
  <si>
    <t>Szén</t>
  </si>
  <si>
    <t>Lignit</t>
  </si>
  <si>
    <t>Tűzifa és fahulladék, biobrikett, egyéb bio tüzelőanyagok</t>
  </si>
  <si>
    <t>Kommunális hulladék</t>
  </si>
  <si>
    <t>Tüzelőolajok</t>
  </si>
  <si>
    <t>Fűtőolajok</t>
  </si>
  <si>
    <t>Földgáz</t>
  </si>
  <si>
    <t>Kamragáz</t>
  </si>
  <si>
    <t>Kohógáz</t>
  </si>
  <si>
    <t>Biogáz</t>
  </si>
  <si>
    <r>
      <t>A hőtermeléshez és primer oldali keringtetéshez felhasznált villamos energia aránya a kiadott hőmennyiségre vetítve (</t>
    </r>
    <r>
      <rPr>
        <sz val="10"/>
        <color rgb="FF000000"/>
        <rFont val="Symbol"/>
        <family val="1"/>
        <charset val="2"/>
      </rPr>
      <t>a</t>
    </r>
    <r>
      <rPr>
        <vertAlign val="subscript"/>
        <sz val="10"/>
        <color rgb="FF000000"/>
        <rFont val="Times New Roman"/>
        <family val="1"/>
        <charset val="238"/>
      </rPr>
      <t>vil</t>
    </r>
    <r>
      <rPr>
        <sz val="10"/>
        <color rgb="FF000000"/>
        <rFont val="Times New Roman"/>
        <family val="1"/>
        <charset val="238"/>
      </rPr>
      <t xml:space="preserve">) a hőtermelő által kiadott hőmennyiség (Q /GJ/év/) függvényében </t>
    </r>
  </si>
  <si>
    <t>Q (GJ/év)</t>
  </si>
  <si>
    <r>
      <t>a</t>
    </r>
    <r>
      <rPr>
        <vertAlign val="subscript"/>
        <sz val="9"/>
        <color rgb="FF000000"/>
        <rFont val="Times New Roman"/>
        <family val="1"/>
        <charset val="238"/>
      </rPr>
      <t xml:space="preserve">vill </t>
    </r>
    <r>
      <rPr>
        <sz val="9"/>
        <color rgb="FF000000"/>
        <rFont val="Times New Roman"/>
        <family val="1"/>
        <charset val="238"/>
      </rPr>
      <t>(GJ/GJ)</t>
    </r>
  </si>
  <si>
    <t>Q&lt;100.000</t>
  </si>
  <si>
    <t>100.000&lt;=Q&lt;500.000</t>
  </si>
  <si>
    <t>500.000=&lt;Q</t>
  </si>
  <si>
    <t>Megújuló részarány</t>
  </si>
  <si>
    <r>
      <t>b</t>
    </r>
    <r>
      <rPr>
        <vertAlign val="subscript"/>
        <sz val="10"/>
        <color theme="1"/>
        <rFont val="Times New Roman"/>
        <family val="1"/>
        <charset val="238"/>
      </rPr>
      <t>res</t>
    </r>
  </si>
  <si>
    <t>Szoláris-, geotermikus-, szél- és vízenergia</t>
  </si>
  <si>
    <t>Osztály</t>
  </si>
  <si>
    <t>e</t>
  </si>
  <si>
    <r>
      <t>b</t>
    </r>
    <r>
      <rPr>
        <b/>
        <vertAlign val="subscript"/>
        <sz val="9"/>
        <color theme="1"/>
        <rFont val="Arial"/>
        <family val="2"/>
        <charset val="238"/>
      </rPr>
      <t>Res</t>
    </r>
  </si>
  <si>
    <r>
      <t>g</t>
    </r>
    <r>
      <rPr>
        <b/>
        <vertAlign val="subscript"/>
        <sz val="9"/>
        <color theme="1"/>
        <rFont val="Arial"/>
        <family val="2"/>
        <charset val="238"/>
      </rPr>
      <t>CO2</t>
    </r>
  </si>
  <si>
    <t>e&lt;</t>
  </si>
  <si>
    <r>
      <t>b</t>
    </r>
    <r>
      <rPr>
        <b/>
        <vertAlign val="subscript"/>
        <sz val="9"/>
        <color rgb="FFFFFFFF"/>
        <rFont val="Arial"/>
        <family val="2"/>
        <charset val="238"/>
      </rPr>
      <t>Res</t>
    </r>
    <r>
      <rPr>
        <b/>
        <sz val="9"/>
        <color rgb="FFFFFFFF"/>
        <rFont val="Arial"/>
        <family val="2"/>
        <charset val="238"/>
      </rPr>
      <t>&gt;</t>
    </r>
  </si>
  <si>
    <r>
      <t>g</t>
    </r>
    <r>
      <rPr>
        <b/>
        <vertAlign val="subscript"/>
        <sz val="9"/>
        <color rgb="FFFFFFFF"/>
        <rFont val="Arial"/>
        <family val="2"/>
        <charset val="238"/>
      </rPr>
      <t>CO2</t>
    </r>
    <r>
      <rPr>
        <b/>
        <sz val="9"/>
        <color rgb="FFFFFFFF"/>
        <rFont val="Arial"/>
        <family val="2"/>
        <charset val="238"/>
      </rPr>
      <t>&lt;</t>
    </r>
  </si>
  <si>
    <t>A</t>
  </si>
  <si>
    <t>≤e&lt;</t>
  </si>
  <si>
    <r>
      <t>³b</t>
    </r>
    <r>
      <rPr>
        <b/>
        <vertAlign val="subscript"/>
        <sz val="9"/>
        <color rgb="FFFFFFFF"/>
        <rFont val="Arial"/>
        <family val="2"/>
        <charset val="238"/>
      </rPr>
      <t>Res</t>
    </r>
    <r>
      <rPr>
        <b/>
        <sz val="9"/>
        <color rgb="FFFFFFFF"/>
        <rFont val="Arial"/>
        <family val="2"/>
        <charset val="238"/>
      </rPr>
      <t>&gt;</t>
    </r>
  </si>
  <si>
    <r>
      <t>≤g</t>
    </r>
    <r>
      <rPr>
        <b/>
        <vertAlign val="subscript"/>
        <sz val="9"/>
        <color rgb="FFFFFFFF"/>
        <rFont val="Arial"/>
        <family val="2"/>
        <charset val="238"/>
      </rPr>
      <t>CO2</t>
    </r>
    <r>
      <rPr>
        <b/>
        <sz val="9"/>
        <color rgb="FFFFFFFF"/>
        <rFont val="Arial"/>
        <family val="2"/>
        <charset val="238"/>
      </rPr>
      <t>&lt;</t>
    </r>
  </si>
  <si>
    <t>B</t>
  </si>
  <si>
    <r>
      <t>³b</t>
    </r>
    <r>
      <rPr>
        <b/>
        <vertAlign val="subscript"/>
        <sz val="9"/>
        <color theme="1"/>
        <rFont val="Arial"/>
        <family val="2"/>
        <charset val="238"/>
      </rPr>
      <t>Res</t>
    </r>
    <r>
      <rPr>
        <b/>
        <sz val="9"/>
        <color theme="1"/>
        <rFont val="Arial"/>
        <family val="2"/>
        <charset val="238"/>
      </rPr>
      <t>&gt;</t>
    </r>
  </si>
  <si>
    <r>
      <t>≤g</t>
    </r>
    <r>
      <rPr>
        <b/>
        <vertAlign val="subscript"/>
        <sz val="9"/>
        <color theme="1"/>
        <rFont val="Arial"/>
        <family val="2"/>
        <charset val="238"/>
      </rPr>
      <t>CO2</t>
    </r>
    <r>
      <rPr>
        <b/>
        <sz val="9"/>
        <color theme="1"/>
        <rFont val="Arial"/>
        <family val="2"/>
        <charset val="238"/>
      </rPr>
      <t>&lt;</t>
    </r>
  </si>
  <si>
    <t>C</t>
  </si>
  <si>
    <t>D</t>
  </si>
  <si>
    <t>F</t>
  </si>
  <si>
    <t>≤e</t>
  </si>
  <si>
    <r>
      <t>³b</t>
    </r>
    <r>
      <rPr>
        <b/>
        <vertAlign val="subscript"/>
        <sz val="9"/>
        <color theme="0"/>
        <rFont val="Arial"/>
        <family val="2"/>
        <charset val="238"/>
      </rPr>
      <t>Res</t>
    </r>
  </si>
  <si>
    <r>
      <t>≤g</t>
    </r>
    <r>
      <rPr>
        <b/>
        <vertAlign val="subscript"/>
        <sz val="9"/>
        <color theme="0"/>
        <rFont val="Arial"/>
        <family val="2"/>
        <charset val="238"/>
      </rPr>
      <t>CO2</t>
    </r>
  </si>
  <si>
    <t>Távhőtermelési technológia sorszáma (i)</t>
  </si>
  <si>
    <t>Távhő Ökocímke Adatlap</t>
  </si>
  <si>
    <t>1.Kizárólagos (nem kapcsolt) hőtermelés (fűtőmű/kazánház) - szénhidrogének (földgáz, tüzelőolaj, fűtőolaj)</t>
  </si>
  <si>
    <t>2.Kizárólagos (nem kapcsolt) hőtermelés (fűtőmű/kazánház) - biogáz</t>
  </si>
  <si>
    <r>
      <t>Távhőtermelő technológia
primerenergia-átalakítási tényezője (e</t>
    </r>
    <r>
      <rPr>
        <vertAlign val="subscript"/>
        <sz val="11"/>
        <color theme="1"/>
        <rFont val="Times New Roman"/>
        <family val="1"/>
        <charset val="238"/>
      </rPr>
      <t>i</t>
    </r>
    <r>
      <rPr>
        <sz val="11"/>
        <color theme="1"/>
        <rFont val="Times New Roman"/>
        <family val="1"/>
        <charset val="238"/>
      </rPr>
      <t>)</t>
    </r>
  </si>
  <si>
    <t xml:space="preserve"> Villamosenergia-rendszer (Pakssal)*</t>
  </si>
  <si>
    <t>* Források: 
Magyar Energetika  2017/1.
A MAGYAR VILLAMOSENERGIA-RENDSZER (VER) 2015. ÉVI ADATAI, MEKH, MAVIR</t>
  </si>
  <si>
    <t xml:space="preserve">Kérjük a  szürke mezők kitöltését, az adott mezőhöz tartozó megjegyzés figyelembevételével. </t>
  </si>
  <si>
    <t xml:space="preserve">A világos kék mezőket csak akkor kell módosítania, ha van pontosabb adata. </t>
  </si>
  <si>
    <r>
      <t>Q</t>
    </r>
    <r>
      <rPr>
        <vertAlign val="subscript"/>
        <sz val="11"/>
        <color theme="1"/>
        <rFont val="Palatino Linotype"/>
        <family val="1"/>
        <charset val="238"/>
      </rPr>
      <t xml:space="preserve">i </t>
    </r>
    <r>
      <rPr>
        <sz val="11"/>
        <color theme="1"/>
        <rFont val="Palatino Linotype"/>
        <family val="1"/>
        <charset val="238"/>
      </rPr>
      <t>(GJ)</t>
    </r>
  </si>
  <si>
    <r>
      <t>e</t>
    </r>
    <r>
      <rPr>
        <vertAlign val="subscript"/>
        <sz val="11"/>
        <color theme="1"/>
        <rFont val="Palatino Linotype"/>
        <family val="1"/>
        <charset val="238"/>
      </rPr>
      <t>i</t>
    </r>
  </si>
  <si>
    <r>
      <t>e</t>
    </r>
    <r>
      <rPr>
        <vertAlign val="subscript"/>
        <sz val="11"/>
        <color theme="1"/>
        <rFont val="Palatino Linotype"/>
        <family val="1"/>
        <charset val="238"/>
      </rPr>
      <t>vil</t>
    </r>
  </si>
  <si>
    <r>
      <t>g</t>
    </r>
    <r>
      <rPr>
        <vertAlign val="subscript"/>
        <sz val="11"/>
        <color theme="1"/>
        <rFont val="Palatino Linotype"/>
        <family val="1"/>
        <charset val="238"/>
      </rPr>
      <t xml:space="preserve">CO2,i </t>
    </r>
    <r>
      <rPr>
        <sz val="11"/>
        <color theme="1"/>
        <rFont val="Palatino Linotype"/>
        <family val="1"/>
        <charset val="238"/>
      </rPr>
      <t>(kg/GJ)</t>
    </r>
  </si>
  <si>
    <r>
      <t>g</t>
    </r>
    <r>
      <rPr>
        <vertAlign val="subscript"/>
        <sz val="11"/>
        <color theme="1"/>
        <rFont val="Palatino Linotype"/>
        <family val="1"/>
        <charset val="238"/>
      </rPr>
      <t xml:space="preserve">CO2,vil </t>
    </r>
    <r>
      <rPr>
        <sz val="11"/>
        <color theme="1"/>
        <rFont val="Palatino Linotype"/>
        <family val="1"/>
        <charset val="238"/>
      </rPr>
      <t>(kg/MWh)</t>
    </r>
  </si>
  <si>
    <r>
      <t>T</t>
    </r>
    <r>
      <rPr>
        <vertAlign val="subscript"/>
        <sz val="11"/>
        <color theme="1"/>
        <rFont val="Palatino Linotype"/>
        <family val="1"/>
        <charset val="238"/>
      </rPr>
      <t xml:space="preserve">res </t>
    </r>
    <r>
      <rPr>
        <sz val="11"/>
        <color theme="1"/>
        <rFont val="Palatino Linotype"/>
        <family val="1"/>
        <charset val="238"/>
      </rPr>
      <t>(GJ)</t>
    </r>
  </si>
  <si>
    <r>
      <t>T</t>
    </r>
    <r>
      <rPr>
        <vertAlign val="subscript"/>
        <sz val="11"/>
        <color theme="1"/>
        <rFont val="Palatino Linotype"/>
        <family val="1"/>
        <charset val="238"/>
      </rPr>
      <t xml:space="preserve">vil </t>
    </r>
    <r>
      <rPr>
        <sz val="11"/>
        <color theme="1"/>
        <rFont val="Palatino Linotype"/>
        <family val="1"/>
        <charset val="238"/>
      </rPr>
      <t>(GJ)</t>
    </r>
  </si>
  <si>
    <r>
      <t>T</t>
    </r>
    <r>
      <rPr>
        <vertAlign val="subscript"/>
        <sz val="11"/>
        <color theme="1"/>
        <rFont val="Palatino Linotype"/>
        <family val="1"/>
        <charset val="238"/>
      </rPr>
      <t xml:space="preserve">vil,res </t>
    </r>
    <r>
      <rPr>
        <sz val="11"/>
        <color theme="1"/>
        <rFont val="Palatino Linotype"/>
        <family val="1"/>
        <charset val="238"/>
      </rPr>
      <t>(GJ)</t>
    </r>
  </si>
  <si>
    <r>
      <t>A távhőrendszer fajlagos CO</t>
    </r>
    <r>
      <rPr>
        <vertAlign val="subscript"/>
        <sz val="11"/>
        <color theme="1"/>
        <rFont val="Palatino Linotype"/>
        <family val="1"/>
        <charset val="238"/>
      </rPr>
      <t>2</t>
    </r>
    <r>
      <rPr>
        <sz val="11"/>
        <color theme="1"/>
        <rFont val="Palatino Linotype"/>
        <family val="1"/>
        <charset val="238"/>
      </rPr>
      <t>-kibocsátása (kg/GJ)</t>
    </r>
  </si>
  <si>
    <r>
      <t>A távhőrendszer fajlagos CO</t>
    </r>
    <r>
      <rPr>
        <vertAlign val="subscript"/>
        <sz val="11"/>
        <color theme="1"/>
        <rFont val="Palatino Linotype"/>
        <family val="1"/>
        <charset val="238"/>
      </rPr>
      <t>2</t>
    </r>
    <r>
      <rPr>
        <sz val="11"/>
        <color theme="1"/>
        <rFont val="Palatino Linotype"/>
        <family val="1"/>
        <charset val="238"/>
      </rPr>
      <t>-kibocsátás szerinti osztályba sorolása</t>
    </r>
  </si>
  <si>
    <t>A megújuló energiaforrásokkal termelt távhő (βres) részarányának kiszámítása</t>
  </si>
  <si>
    <t>1-1/SPF*</t>
  </si>
  <si>
    <t xml:space="preserve">Hőszivattyú esetén </t>
  </si>
  <si>
    <t>Nukleárisenergia</t>
  </si>
  <si>
    <t>SPF (csak hőszivattyús termelés esetén)</t>
  </si>
  <si>
    <r>
      <rPr>
        <sz val="11"/>
        <color theme="1"/>
        <rFont val="Symbol"/>
        <family val="1"/>
        <charset val="2"/>
      </rPr>
      <t>b</t>
    </r>
    <r>
      <rPr>
        <vertAlign val="subscript"/>
        <sz val="11"/>
        <color theme="1"/>
        <rFont val="Palatino Linotype"/>
        <family val="1"/>
        <charset val="238"/>
      </rPr>
      <t>vil,res</t>
    </r>
  </si>
  <si>
    <r>
      <rPr>
        <sz val="11"/>
        <color theme="1"/>
        <rFont val="Symbol"/>
        <family val="1"/>
        <charset val="2"/>
      </rPr>
      <t>b</t>
    </r>
    <r>
      <rPr>
        <vertAlign val="subscript"/>
        <sz val="11"/>
        <color theme="1"/>
        <rFont val="Palatino Linotype"/>
        <family val="1"/>
        <charset val="238"/>
      </rPr>
      <t>i,res</t>
    </r>
  </si>
  <si>
    <r>
      <t>A távhőrendszer fajlagos CO</t>
    </r>
    <r>
      <rPr>
        <b/>
        <vertAlign val="subscript"/>
        <sz val="11"/>
        <color theme="1"/>
        <rFont val="Palatino Linotype"/>
        <family val="1"/>
        <charset val="238"/>
      </rPr>
      <t>2</t>
    </r>
    <r>
      <rPr>
        <b/>
        <sz val="11"/>
        <color theme="1"/>
        <rFont val="Palatino Linotype"/>
        <family val="1"/>
        <charset val="238"/>
      </rPr>
      <t>-kibocsátásának (g</t>
    </r>
    <r>
      <rPr>
        <b/>
        <vertAlign val="subscript"/>
        <sz val="11"/>
        <color theme="1"/>
        <rFont val="Palatino Linotype"/>
        <family val="1"/>
        <charset val="238"/>
      </rPr>
      <t>co2</t>
    </r>
    <r>
      <rPr>
        <b/>
        <sz val="11"/>
        <color theme="1"/>
        <rFont val="Palatino Linotype"/>
        <family val="1"/>
        <charset val="238"/>
      </rPr>
      <t>) kiszámítása</t>
    </r>
  </si>
  <si>
    <r>
      <rPr>
        <sz val="11"/>
        <color theme="1"/>
        <rFont val="Symbol"/>
        <family val="1"/>
        <charset val="2"/>
      </rPr>
      <t>a</t>
    </r>
    <r>
      <rPr>
        <vertAlign val="subscript"/>
        <sz val="11"/>
        <color theme="1"/>
        <rFont val="Palatino Linotype"/>
        <family val="1"/>
        <charset val="238"/>
      </rPr>
      <t>vil</t>
    </r>
  </si>
  <si>
    <r>
      <rPr>
        <sz val="11"/>
        <color theme="1"/>
        <rFont val="Symbol"/>
        <family val="1"/>
        <charset val="2"/>
      </rPr>
      <t>a</t>
    </r>
    <r>
      <rPr>
        <vertAlign val="subscript"/>
        <sz val="11"/>
        <color theme="1"/>
        <rFont val="Palatino Linotype"/>
        <family val="1"/>
        <charset val="238"/>
      </rPr>
      <t>i</t>
    </r>
  </si>
  <si>
    <t>-</t>
  </si>
  <si>
    <r>
      <rPr>
        <sz val="11"/>
        <color theme="1"/>
        <rFont val="Symbol"/>
        <family val="1"/>
        <charset val="2"/>
      </rPr>
      <t>a</t>
    </r>
    <r>
      <rPr>
        <vertAlign val="subscript"/>
        <sz val="11"/>
        <rFont val="Palatino Linotype"/>
        <family val="1"/>
        <charset val="238"/>
      </rPr>
      <t>i</t>
    </r>
    <r>
      <rPr>
        <sz val="11"/>
        <rFont val="Palatino Linotype"/>
        <family val="1"/>
        <charset val="238"/>
      </rPr>
      <t>*e</t>
    </r>
    <r>
      <rPr>
        <vertAlign val="subscript"/>
        <sz val="11"/>
        <rFont val="Palatino Linotype"/>
        <family val="1"/>
        <charset val="238"/>
      </rPr>
      <t>i</t>
    </r>
    <r>
      <rPr>
        <sz val="11"/>
        <rFont val="Palatino Linotype"/>
        <family val="1"/>
        <charset val="238"/>
      </rPr>
      <t>*g</t>
    </r>
    <r>
      <rPr>
        <vertAlign val="subscript"/>
        <sz val="11"/>
        <rFont val="Palatino Linotype"/>
        <family val="1"/>
        <charset val="238"/>
      </rPr>
      <t>CO2,i</t>
    </r>
    <r>
      <rPr>
        <sz val="11"/>
        <rFont val="Palatino Linotype"/>
        <family val="1"/>
        <charset val="238"/>
      </rPr>
      <t>*(1-</t>
    </r>
    <r>
      <rPr>
        <sz val="11"/>
        <rFont val="Symbol"/>
        <family val="1"/>
        <charset val="2"/>
      </rPr>
      <t>b</t>
    </r>
    <r>
      <rPr>
        <vertAlign val="subscript"/>
        <sz val="11"/>
        <rFont val="Palatino Linotype"/>
        <family val="1"/>
        <charset val="238"/>
      </rPr>
      <t>res,i</t>
    </r>
    <r>
      <rPr>
        <sz val="11"/>
        <rFont val="Palatino Linotype"/>
        <family val="1"/>
        <charset val="238"/>
      </rPr>
      <t>)</t>
    </r>
  </si>
  <si>
    <t>Értékelés</t>
  </si>
  <si>
    <t>OK</t>
  </si>
  <si>
    <t xml:space="preserve">Kérjük a szakértő írjon egy OK-ot abba a mezőbe, amelyikhez tartozó adatot rendben találta. </t>
  </si>
  <si>
    <t>Megj</t>
  </si>
  <si>
    <t xml:space="preserve">Kérjük amennyben a szakértő módosítja a távhőszolgáltató által megadott értéket, úgy írja a megfelelő cellába a módosításhoz tartozó megjegyzést. </t>
  </si>
  <si>
    <t xml:space="preserve">Megj: </t>
  </si>
  <si>
    <r>
      <t>Az Értékelő bizottság számára elfogadásra javaslom</t>
    </r>
    <r>
      <rPr>
        <sz val="11"/>
        <color theme="0" tint="-0.499984740745262"/>
        <rFont val="Palatino Linotype"/>
        <family val="1"/>
        <charset val="238"/>
      </rPr>
      <t>, az alábbi feltételekkel _________________.</t>
    </r>
  </si>
  <si>
    <t xml:space="preserve">Szakértő </t>
  </si>
  <si>
    <r>
      <t>A</t>
    </r>
    <r>
      <rPr>
        <i/>
        <sz val="11"/>
        <rFont val="Palatino Linotype"/>
        <family val="1"/>
        <charset val="238"/>
      </rPr>
      <t xml:space="preserve"> ________________</t>
    </r>
    <r>
      <rPr>
        <sz val="11"/>
        <rFont val="Palatino Linotype"/>
        <family val="1"/>
        <charset val="238"/>
      </rPr>
      <t xml:space="preserve">Kft. </t>
    </r>
    <r>
      <rPr>
        <i/>
        <sz val="11"/>
        <rFont val="Palatino Linotype"/>
        <family val="1"/>
        <charset val="238"/>
      </rPr>
      <t>_______________</t>
    </r>
    <r>
      <rPr>
        <sz val="11"/>
        <rFont val="Palatino Linotype"/>
        <family val="1"/>
        <charset val="238"/>
      </rPr>
      <t>távhőrendszerrel (  _______________  GJ  primerenergiafelhasználással) pályázott a Távhő Ökocímkére. A pályázat megfelel a mind a formai mind a tartalmi követelményeknek, a megadott adatokat rendben találtam</t>
    </r>
    <r>
      <rPr>
        <sz val="11"/>
        <color theme="0" tint="-0.499984740745262"/>
        <rFont val="Palatino Linotype"/>
        <family val="1"/>
        <charset val="238"/>
      </rPr>
      <t xml:space="preserve"> /  a fenn jelölt cellákban talált értékeket módosítottam </t>
    </r>
  </si>
  <si>
    <t>AB hidraulikailag egységes távhőrendszer</t>
  </si>
  <si>
    <t>PB/SNG-gáz</t>
  </si>
  <si>
    <t>Hulladék hő (ipari, saját, füstgáz, stb)</t>
  </si>
  <si>
    <t xml:space="preserve">Hulladék hő (megújuló alapú termelésből) </t>
  </si>
  <si>
    <t>Távhőrendszer megnevezése</t>
  </si>
  <si>
    <t>Távhőenergia szolgáltatásba bevont lakások (január 1-jei) száma</t>
  </si>
  <si>
    <t>3.Kizárólagos (nem kapcsolt) hőtermelés (villamos kazán) - villamos energia</t>
  </si>
  <si>
    <t>4.Kizárólagos (nem kapcsolt) hőtermelés (fűtőmű/kazánház) - szénféleségek</t>
  </si>
  <si>
    <t>5.Kizárólagos (nem kapcsolt) hőtermelés (fűtőmű/kazánház) - tüzifa, faapríték, fahulladék, biobrikett, egyéb bio tüzelőanyagok</t>
  </si>
  <si>
    <t>6.Kizárólagos (nem kapcsolt) hőtermelés (fűtőmű/kazánház) - kommunális hulladék</t>
  </si>
  <si>
    <t>7.Kizárólagos (nem kapcsolt) hőtermelés (fűtőmű/kazánház) - hulladékhő</t>
  </si>
  <si>
    <t>8.Kizárólagos (nem kapcsolt) hőtermelés (fűtőmű/kazánház) - szoláris- és geotermikus energia</t>
  </si>
  <si>
    <t>9.Nukleáris energia</t>
  </si>
  <si>
    <t>10.Kapcsolt energiatermelés kombinált ciklusú erőművi blokkban</t>
  </si>
  <si>
    <t>11.Kapcsolt energiatermelés hagyományos gőz-körfolyamatú erőművi blokkban</t>
  </si>
  <si>
    <t xml:space="preserve">12.Kapcsolt energiatermelés 1.200 kWe villamos egységteljesítményt meghaladó gázmotorral </t>
  </si>
  <si>
    <t xml:space="preserve">13.Kapcsolt energiatermelés 1.200 kWe villamos egységteljesítményt nem meghaladó gázmotorral </t>
  </si>
  <si>
    <t xml:space="preserve">14.Kapcsolt energiatermelés hőhasznosító kazánnal ellátott gázturbinás erőműben </t>
  </si>
  <si>
    <t>15.Kapcsolt energiatermelés hőszivattyúval</t>
  </si>
  <si>
    <t>Saját termelésű villamos energia</t>
  </si>
  <si>
    <t>Hálózatról vételezett villamos energia</t>
  </si>
  <si>
    <r>
      <t xml:space="preserve">e </t>
    </r>
    <r>
      <rPr>
        <vertAlign val="subscript"/>
        <sz val="11"/>
        <color theme="1"/>
        <rFont val="Calibri (Szövegtörzs)"/>
        <charset val="238"/>
      </rPr>
      <t>VKk</t>
    </r>
  </si>
  <si>
    <r>
      <t>h</t>
    </r>
    <r>
      <rPr>
        <vertAlign val="subscript"/>
        <sz val="12"/>
        <color theme="1"/>
        <rFont val="Calibri"/>
        <family val="2"/>
        <scheme val="minor"/>
      </rPr>
      <t>ref</t>
    </r>
  </si>
  <si>
    <r>
      <t>h</t>
    </r>
    <r>
      <rPr>
        <vertAlign val="subscript"/>
        <sz val="12"/>
        <color theme="1"/>
        <rFont val="Roboto"/>
      </rPr>
      <t>VK</t>
    </r>
  </si>
  <si>
    <t xml:space="preserve">Kapcsoltan termelt villamos energiával fűtött kazán primerenergia-átalakítási tényezője </t>
  </si>
  <si>
    <t>Kapcsoltan termelt hő fajlagos primerenergia-felhasználásának számítással történő meghatározása</t>
  </si>
  <si>
    <r>
      <t>e</t>
    </r>
    <r>
      <rPr>
        <vertAlign val="subscript"/>
        <sz val="11"/>
        <color theme="1"/>
        <rFont val="Calibri (Szövegtörzs)"/>
        <charset val="238"/>
      </rPr>
      <t>i</t>
    </r>
  </si>
  <si>
    <r>
      <t>s</t>
    </r>
    <r>
      <rPr>
        <vertAlign val="subscript"/>
        <sz val="12"/>
        <color theme="1"/>
        <rFont val="Symbol"/>
        <charset val="2"/>
      </rPr>
      <t>i</t>
    </r>
  </si>
  <si>
    <r>
      <t>h</t>
    </r>
    <r>
      <rPr>
        <vertAlign val="subscript"/>
        <sz val="12"/>
        <color theme="1"/>
        <rFont val="Calibri"/>
        <family val="2"/>
        <scheme val="minor"/>
      </rPr>
      <t>ref,i</t>
    </r>
  </si>
  <si>
    <r>
      <t>h</t>
    </r>
    <r>
      <rPr>
        <vertAlign val="subscript"/>
        <sz val="12"/>
        <color theme="1"/>
        <rFont val="Calibri"/>
        <family val="2"/>
        <scheme val="minor"/>
      </rPr>
      <t>en,</t>
    </r>
    <r>
      <rPr>
        <vertAlign val="subscript"/>
        <sz val="12"/>
        <color theme="1"/>
        <rFont val="Roboto"/>
      </rPr>
      <t>i</t>
    </r>
    <r>
      <rPr>
        <sz val="12"/>
        <color theme="1"/>
        <rFont val="Roboto"/>
      </rPr>
      <t xml:space="preserve"> </t>
    </r>
  </si>
  <si>
    <r>
      <t>G</t>
    </r>
    <r>
      <rPr>
        <vertAlign val="subscript"/>
        <sz val="12"/>
        <color theme="1"/>
        <rFont val="Roboto"/>
      </rPr>
      <t>i</t>
    </r>
  </si>
  <si>
    <r>
      <t>E</t>
    </r>
    <r>
      <rPr>
        <vertAlign val="subscript"/>
        <sz val="12"/>
        <color theme="1"/>
        <rFont val="Roboto"/>
      </rPr>
      <t>i</t>
    </r>
  </si>
  <si>
    <r>
      <t>Q</t>
    </r>
    <r>
      <rPr>
        <vertAlign val="subscript"/>
        <sz val="12"/>
        <color theme="1"/>
        <rFont val="Roboto"/>
      </rPr>
      <t>i</t>
    </r>
  </si>
  <si>
    <t>Saját termelésű villamos energia felhasználásának figyelembevétele</t>
  </si>
  <si>
    <r>
      <t xml:space="preserve">e </t>
    </r>
    <r>
      <rPr>
        <vertAlign val="subscript"/>
        <sz val="11"/>
        <color theme="1"/>
        <rFont val="Calibri (Szövegtörzs)"/>
        <charset val="238"/>
      </rPr>
      <t>vill</t>
    </r>
  </si>
  <si>
    <t>p</t>
  </si>
  <si>
    <r>
      <t>e</t>
    </r>
    <r>
      <rPr>
        <vertAlign val="subscript"/>
        <sz val="12"/>
        <color theme="1"/>
        <rFont val="Roboto"/>
      </rPr>
      <t>ver</t>
    </r>
  </si>
  <si>
    <t>Kérjük itt adja meg a másik lapfülön kiszámolt saját rendszerére jellemző adatokat.</t>
  </si>
  <si>
    <t>A Hőtermelő technológia</t>
  </si>
  <si>
    <t>B Hőtermelő technológia</t>
  </si>
  <si>
    <t>C Hőtermelő technológia</t>
  </si>
  <si>
    <t>D Hőtermelő technológia</t>
  </si>
  <si>
    <t>E Hőtermelő technológia</t>
  </si>
  <si>
    <t>F Hőtermelő technológia</t>
  </si>
  <si>
    <t>G Hőtermelő technológia</t>
  </si>
  <si>
    <t>H Hőtermelő technológia</t>
  </si>
  <si>
    <t>I Hőtermelő technológia</t>
  </si>
  <si>
    <t>J Hőtermelő technológia</t>
  </si>
  <si>
    <t>K Hőtermelő technológia</t>
  </si>
  <si>
    <t>L Hőtermelő technológia</t>
  </si>
  <si>
    <t>N Hőtermelő technológia</t>
  </si>
  <si>
    <t>M Hőtermelő technológia</t>
  </si>
  <si>
    <r>
      <t>g</t>
    </r>
    <r>
      <rPr>
        <vertAlign val="subscript"/>
        <sz val="9"/>
        <color rgb="FF000000"/>
        <rFont val="Times New Roman"/>
        <family val="1"/>
        <charset val="238"/>
      </rPr>
      <t xml:space="preserve">CO2 </t>
    </r>
    <r>
      <rPr>
        <sz val="10"/>
        <color rgb="FF000000"/>
        <rFont val="Times New Roman"/>
        <family val="1"/>
        <charset val="238"/>
      </rPr>
      <t>(kg/MW</t>
    </r>
    <r>
      <rPr>
        <sz val="11"/>
        <color rgb="FF000000"/>
        <rFont val="Times New Roman"/>
        <family val="1"/>
      </rPr>
      <t>h</t>
    </r>
    <r>
      <rPr>
        <sz val="10"/>
        <color rgb="FF000000"/>
        <rFont val="Times New Roman"/>
        <family val="1"/>
        <charset val="238"/>
      </rPr>
      <t>)</t>
    </r>
  </si>
  <si>
    <t>MTÖ-2022-00x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</si>
</sst>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00"/>
    <numFmt numFmtId="166" formatCode="#,##0.000"/>
    <numFmt numFmtId="167" formatCode="0.0"/>
    <numFmt numFmtId="168" formatCode="#,##0.0"/>
  </numFmts>
  <fonts count="56" x14ac:knownFonts="1">
    <font>
      <sz val="11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vertAlign val="subscript"/>
      <sz val="10"/>
      <color rgb="FF000000"/>
      <name val="Times New Roman"/>
      <family val="1"/>
      <charset val="238"/>
    </font>
    <font>
      <vertAlign val="subscript"/>
      <sz val="9"/>
      <color rgb="FF000000"/>
      <name val="Times New Roman"/>
      <family val="1"/>
      <charset val="238"/>
    </font>
    <font>
      <sz val="10"/>
      <color rgb="FF000000"/>
      <name val="Symbol"/>
      <family val="1"/>
      <charset val="2"/>
    </font>
    <font>
      <sz val="9"/>
      <color rgb="FF000000"/>
      <name val="Symbol"/>
      <family val="1"/>
      <charset val="2"/>
    </font>
    <font>
      <sz val="11"/>
      <color rgb="FF000000"/>
      <name val="Times New Roman"/>
      <family val="1"/>
      <charset val="238"/>
    </font>
    <font>
      <sz val="10"/>
      <color theme="1"/>
      <name val="Symbol"/>
      <family val="1"/>
      <charset val="2"/>
    </font>
    <font>
      <vertAlign val="subscript"/>
      <sz val="10"/>
      <color theme="1"/>
      <name val="Times New Roman"/>
      <family val="1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Symbol"/>
      <family val="1"/>
      <charset val="2"/>
    </font>
    <font>
      <b/>
      <vertAlign val="subscript"/>
      <sz val="9"/>
      <color theme="1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9"/>
      <color rgb="FFFFFFFF"/>
      <name val="Symbol"/>
      <family val="1"/>
      <charset val="2"/>
    </font>
    <font>
      <b/>
      <vertAlign val="subscript"/>
      <sz val="9"/>
      <color rgb="FFFFFFFF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9"/>
      <color theme="0"/>
      <name val="Symbol"/>
      <family val="1"/>
      <charset val="2"/>
    </font>
    <font>
      <b/>
      <vertAlign val="subscript"/>
      <sz val="9"/>
      <color theme="0"/>
      <name val="Arial"/>
      <family val="2"/>
      <charset val="238"/>
    </font>
    <font>
      <sz val="11"/>
      <color theme="1"/>
      <name val="Times New Roman"/>
      <family val="1"/>
      <charset val="238"/>
    </font>
    <font>
      <vertAlign val="subscript"/>
      <sz val="11"/>
      <color theme="1"/>
      <name val="Times New Roman"/>
      <family val="1"/>
      <charset val="238"/>
    </font>
    <font>
      <sz val="11"/>
      <color rgb="FF9C0006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1"/>
      <color theme="1"/>
      <name val="Palatino Linotype"/>
      <family val="1"/>
      <charset val="238"/>
    </font>
    <font>
      <sz val="11"/>
      <name val="Palatino Linotype"/>
      <family val="1"/>
      <charset val="238"/>
    </font>
    <font>
      <vertAlign val="subscript"/>
      <sz val="11"/>
      <color theme="1"/>
      <name val="Palatino Linotype"/>
      <family val="1"/>
      <charset val="238"/>
    </font>
    <font>
      <vertAlign val="subscript"/>
      <sz val="11"/>
      <name val="Palatino Linotype"/>
      <family val="1"/>
      <charset val="238"/>
    </font>
    <font>
      <b/>
      <sz val="11"/>
      <color theme="1"/>
      <name val="Palatino Linotype"/>
      <family val="1"/>
      <charset val="238"/>
    </font>
    <font>
      <b/>
      <sz val="14"/>
      <color theme="1"/>
      <name val="Palatino Linotype"/>
      <family val="1"/>
      <charset val="238"/>
    </font>
    <font>
      <sz val="10"/>
      <color theme="1"/>
      <name val="Palatino Linotype"/>
      <family val="1"/>
      <charset val="238"/>
    </font>
    <font>
      <b/>
      <sz val="16"/>
      <color theme="1"/>
      <name val="Palatino Linotype"/>
      <family val="1"/>
      <charset val="238"/>
    </font>
    <font>
      <sz val="11"/>
      <name val="Symbol"/>
      <family val="1"/>
      <charset val="2"/>
    </font>
    <font>
      <b/>
      <sz val="11"/>
      <color theme="1"/>
      <name val="Symbol"/>
      <family val="1"/>
      <charset val="2"/>
    </font>
    <font>
      <b/>
      <vertAlign val="subscript"/>
      <sz val="11"/>
      <color theme="1"/>
      <name val="Palatino Linotype"/>
      <family val="1"/>
      <charset val="238"/>
    </font>
    <font>
      <i/>
      <sz val="11"/>
      <name val="Palatino Linotype"/>
      <family val="1"/>
      <charset val="238"/>
    </font>
    <font>
      <sz val="11"/>
      <color theme="0" tint="-0.499984740745262"/>
      <name val="Palatino Linotype"/>
      <family val="1"/>
      <charset val="238"/>
    </font>
    <font>
      <sz val="72"/>
      <color theme="0"/>
      <name val="Palatino Linotype"/>
      <family val="1"/>
      <charset val="238"/>
    </font>
    <font>
      <sz val="11"/>
      <color theme="0"/>
      <name val="Palatino Linotype"/>
      <family val="1"/>
      <charset val="238"/>
    </font>
    <font>
      <sz val="11"/>
      <name val="Calibri"/>
      <family val="2"/>
      <charset val="238"/>
      <scheme val="minor"/>
    </font>
    <font>
      <sz val="9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sz val="12"/>
      <color theme="1"/>
      <name val="Roboto"/>
    </font>
    <font>
      <vertAlign val="subscript"/>
      <sz val="11"/>
      <color theme="1"/>
      <name val="Calibri (Szövegtörzs)"/>
      <charset val="238"/>
    </font>
    <font>
      <sz val="12"/>
      <color theme="1"/>
      <name val="Symbol"/>
      <charset val="2"/>
    </font>
    <font>
      <vertAlign val="subscript"/>
      <sz val="12"/>
      <color theme="1"/>
      <name val="Calibri"/>
      <family val="2"/>
      <scheme val="minor"/>
    </font>
    <font>
      <vertAlign val="subscript"/>
      <sz val="12"/>
      <color theme="1"/>
      <name val="Roboto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0"/>
      <color rgb="FF000000"/>
      <name val="Calibri"/>
      <family val="2"/>
      <scheme val="minor"/>
    </font>
    <font>
      <vertAlign val="subscript"/>
      <sz val="12"/>
      <color theme="1"/>
      <name val="Symbol"/>
      <charset val="2"/>
    </font>
    <font>
      <sz val="10"/>
      <color rgb="FF000000"/>
      <name val="Calibri"/>
      <family val="2"/>
    </font>
    <font>
      <sz val="11"/>
      <color rgb="FF00000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EDEA4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25" fillId="13" borderId="0" applyNumberFormat="0" applyBorder="0" applyAlignment="0" applyProtection="0"/>
  </cellStyleXfs>
  <cellXfs count="203">
    <xf numFmtId="0" fontId="0" fillId="0" borderId="0" xfId="0"/>
    <xf numFmtId="0" fontId="0" fillId="0" borderId="0" xfId="0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right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right" vertical="center"/>
    </xf>
    <xf numFmtId="0" fontId="18" fillId="5" borderId="6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right" vertical="center"/>
    </xf>
    <xf numFmtId="0" fontId="15" fillId="6" borderId="6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right" vertical="center"/>
    </xf>
    <xf numFmtId="0" fontId="15" fillId="3" borderId="6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14" fillId="7" borderId="6" xfId="0" applyFont="1" applyFill="1" applyBorder="1" applyAlignment="1">
      <alignment horizontal="center" vertical="center"/>
    </xf>
    <xf numFmtId="0" fontId="14" fillId="7" borderId="6" xfId="0" applyFont="1" applyFill="1" applyBorder="1" applyAlignment="1">
      <alignment horizontal="right" vertical="center"/>
    </xf>
    <xf numFmtId="0" fontId="15" fillId="7" borderId="6" xfId="0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/>
    </xf>
    <xf numFmtId="0" fontId="14" fillId="8" borderId="6" xfId="0" applyFont="1" applyFill="1" applyBorder="1" applyAlignment="1">
      <alignment horizontal="center" vertical="center"/>
    </xf>
    <xf numFmtId="0" fontId="14" fillId="8" borderId="6" xfId="0" applyFont="1" applyFill="1" applyBorder="1" applyAlignment="1">
      <alignment horizontal="right" vertical="center"/>
    </xf>
    <xf numFmtId="0" fontId="15" fillId="8" borderId="6" xfId="0" applyFont="1" applyFill="1" applyBorder="1" applyAlignment="1">
      <alignment horizontal="center" vertical="center"/>
    </xf>
    <xf numFmtId="0" fontId="20" fillId="9" borderId="2" xfId="0" applyFont="1" applyFill="1" applyBorder="1" applyAlignment="1">
      <alignment horizontal="center" vertical="center"/>
    </xf>
    <xf numFmtId="0" fontId="20" fillId="9" borderId="3" xfId="0" applyFont="1" applyFill="1" applyBorder="1" applyAlignment="1">
      <alignment horizontal="center" vertical="center"/>
    </xf>
    <xf numFmtId="0" fontId="20" fillId="9" borderId="6" xfId="0" applyFont="1" applyFill="1" applyBorder="1" applyAlignment="1">
      <alignment horizontal="center" vertical="center"/>
    </xf>
    <xf numFmtId="0" fontId="20" fillId="9" borderId="6" xfId="0" applyFont="1" applyFill="1" applyBorder="1" applyAlignment="1">
      <alignment horizontal="right" vertical="center"/>
    </xf>
    <xf numFmtId="0" fontId="21" fillId="9" borderId="6" xfId="0" applyFont="1" applyFill="1" applyBorder="1" applyAlignment="1">
      <alignment horizontal="center" vertical="center"/>
    </xf>
    <xf numFmtId="0" fontId="20" fillId="9" borderId="6" xfId="0" applyFont="1" applyFill="1" applyBorder="1" applyAlignment="1">
      <alignment horizontal="left" vertical="center"/>
    </xf>
    <xf numFmtId="0" fontId="11" fillId="0" borderId="4" xfId="0" applyFont="1" applyBorder="1" applyAlignment="1">
      <alignment vertical="center" wrapText="1"/>
    </xf>
    <xf numFmtId="0" fontId="23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0" fontId="27" fillId="2" borderId="12" xfId="0" applyFont="1" applyFill="1" applyBorder="1" applyAlignment="1" applyProtection="1">
      <alignment horizontal="center" vertical="center"/>
      <protection locked="0"/>
    </xf>
    <xf numFmtId="3" fontId="27" fillId="2" borderId="8" xfId="0" applyNumberFormat="1" applyFont="1" applyFill="1" applyBorder="1" applyAlignment="1" applyProtection="1">
      <alignment horizontal="right"/>
      <protection locked="0"/>
    </xf>
    <xf numFmtId="0" fontId="27" fillId="12" borderId="9" xfId="0" applyFont="1" applyFill="1" applyBorder="1" applyAlignment="1" applyProtection="1">
      <alignment horizontal="right"/>
      <protection locked="0"/>
    </xf>
    <xf numFmtId="3" fontId="27" fillId="12" borderId="6" xfId="0" applyNumberFormat="1" applyFont="1" applyFill="1" applyBorder="1" applyAlignment="1" applyProtection="1">
      <alignment horizontal="right"/>
      <protection locked="0"/>
    </xf>
    <xf numFmtId="165" fontId="27" fillId="0" borderId="8" xfId="0" applyNumberFormat="1" applyFont="1" applyBorder="1" applyAlignment="1" applyProtection="1">
      <alignment horizontal="right"/>
    </xf>
    <xf numFmtId="0" fontId="27" fillId="0" borderId="8" xfId="0" applyFont="1" applyBorder="1" applyAlignment="1" applyProtection="1">
      <alignment horizontal="right"/>
    </xf>
    <xf numFmtId="0" fontId="27" fillId="0" borderId="3" xfId="0" applyFont="1" applyBorder="1" applyAlignment="1" applyProtection="1">
      <alignment horizontal="right"/>
    </xf>
    <xf numFmtId="0" fontId="27" fillId="0" borderId="9" xfId="0" applyFont="1" applyBorder="1" applyAlignment="1" applyProtection="1">
      <alignment horizontal="right"/>
    </xf>
    <xf numFmtId="0" fontId="28" fillId="0" borderId="9" xfId="0" applyFont="1" applyBorder="1" applyAlignment="1" applyProtection="1">
      <alignment horizontal="right"/>
    </xf>
    <xf numFmtId="3" fontId="27" fillId="0" borderId="9" xfId="0" applyNumberFormat="1" applyFont="1" applyFill="1" applyBorder="1" applyAlignment="1" applyProtection="1">
      <alignment horizontal="right"/>
    </xf>
    <xf numFmtId="0" fontId="27" fillId="11" borderId="16" xfId="0" applyFont="1" applyFill="1" applyBorder="1" applyAlignment="1" applyProtection="1">
      <alignment horizontal="center" vertical="center" wrapText="1"/>
    </xf>
    <xf numFmtId="0" fontId="27" fillId="11" borderId="0" xfId="0" applyFont="1" applyFill="1" applyBorder="1" applyAlignment="1" applyProtection="1">
      <alignment horizontal="center" vertical="center" wrapText="1"/>
    </xf>
    <xf numFmtId="0" fontId="27" fillId="11" borderId="9" xfId="0" applyFont="1" applyFill="1" applyBorder="1" applyAlignment="1" applyProtection="1">
      <alignment horizontal="center" vertical="center" wrapText="1"/>
    </xf>
    <xf numFmtId="0" fontId="27" fillId="0" borderId="0" xfId="0" applyFont="1" applyBorder="1" applyAlignment="1" applyProtection="1">
      <alignment horizontal="center" vertical="center"/>
    </xf>
    <xf numFmtId="164" fontId="32" fillId="11" borderId="12" xfId="0" applyNumberFormat="1" applyFont="1" applyFill="1" applyBorder="1" applyAlignment="1" applyProtection="1">
      <alignment horizontal="center" vertical="center"/>
    </xf>
    <xf numFmtId="0" fontId="27" fillId="11" borderId="0" xfId="0" applyFont="1" applyFill="1" applyBorder="1" applyAlignment="1" applyProtection="1">
      <alignment horizontal="center" vertical="center"/>
    </xf>
    <xf numFmtId="0" fontId="27" fillId="11" borderId="9" xfId="0" applyFont="1" applyFill="1" applyBorder="1" applyAlignment="1" applyProtection="1">
      <alignment horizontal="center" vertical="center"/>
    </xf>
    <xf numFmtId="0" fontId="32" fillId="11" borderId="16" xfId="0" applyFont="1" applyFill="1" applyBorder="1" applyAlignment="1" applyProtection="1">
      <alignment horizontal="center" vertical="center" wrapText="1"/>
    </xf>
    <xf numFmtId="0" fontId="32" fillId="11" borderId="0" xfId="0" applyFont="1" applyFill="1" applyBorder="1" applyAlignment="1" applyProtection="1">
      <alignment horizontal="center" vertical="center"/>
    </xf>
    <xf numFmtId="0" fontId="32" fillId="0" borderId="12" xfId="0" applyFont="1" applyBorder="1" applyAlignment="1" applyProtection="1">
      <alignment horizontal="center" vertical="center"/>
    </xf>
    <xf numFmtId="0" fontId="32" fillId="11" borderId="9" xfId="0" applyFont="1" applyFill="1" applyBorder="1" applyAlignment="1" applyProtection="1">
      <alignment horizontal="center" vertical="center"/>
    </xf>
    <xf numFmtId="0" fontId="27" fillId="11" borderId="2" xfId="0" applyFont="1" applyFill="1" applyBorder="1" applyAlignment="1" applyProtection="1">
      <alignment horizontal="center" vertical="center" wrapText="1"/>
    </xf>
    <xf numFmtId="0" fontId="27" fillId="11" borderId="17" xfId="0" applyFont="1" applyFill="1" applyBorder="1" applyAlignment="1" applyProtection="1">
      <alignment horizontal="center" vertical="center"/>
    </xf>
    <xf numFmtId="0" fontId="27" fillId="0" borderId="17" xfId="0" applyFont="1" applyBorder="1" applyAlignment="1" applyProtection="1">
      <alignment horizontal="center" vertical="center"/>
    </xf>
    <xf numFmtId="0" fontId="27" fillId="11" borderId="6" xfId="0" applyFont="1" applyFill="1" applyBorder="1" applyAlignment="1" applyProtection="1">
      <alignment horizontal="center" vertical="center"/>
    </xf>
    <xf numFmtId="0" fontId="27" fillId="11" borderId="0" xfId="0" applyFont="1" applyFill="1" applyBorder="1" applyAlignment="1" applyProtection="1">
      <alignment horizontal="center" vertical="center" shrinkToFit="1"/>
    </xf>
    <xf numFmtId="0" fontId="27" fillId="11" borderId="9" xfId="0" applyFont="1" applyFill="1" applyBorder="1" applyAlignment="1" applyProtection="1">
      <alignment horizontal="center" vertical="center" shrinkToFit="1"/>
    </xf>
    <xf numFmtId="0" fontId="27" fillId="11" borderId="16" xfId="0" applyFont="1" applyFill="1" applyBorder="1" applyAlignment="1" applyProtection="1">
      <alignment horizontal="center" vertical="center" wrapText="1" shrinkToFit="1"/>
    </xf>
    <xf numFmtId="0" fontId="32" fillId="11" borderId="12" xfId="0" applyFont="1" applyFill="1" applyBorder="1" applyAlignment="1" applyProtection="1">
      <alignment horizontal="center" vertical="center"/>
    </xf>
    <xf numFmtId="0" fontId="27" fillId="11" borderId="2" xfId="0" applyFont="1" applyFill="1" applyBorder="1" applyAlignment="1" applyProtection="1">
      <alignment wrapText="1"/>
    </xf>
    <xf numFmtId="0" fontId="27" fillId="11" borderId="17" xfId="0" applyFont="1" applyFill="1" applyBorder="1" applyProtection="1"/>
    <xf numFmtId="0" fontId="27" fillId="11" borderId="6" xfId="0" applyFont="1" applyFill="1" applyBorder="1" applyProtection="1"/>
    <xf numFmtId="0" fontId="27" fillId="0" borderId="13" xfId="0" applyFont="1" applyBorder="1" applyAlignment="1" applyProtection="1">
      <alignment horizontal="center" vertical="center" wrapText="1"/>
    </xf>
    <xf numFmtId="0" fontId="27" fillId="0" borderId="16" xfId="0" applyFont="1" applyBorder="1" applyAlignment="1" applyProtection="1">
      <alignment horizontal="center" vertical="center" wrapText="1"/>
    </xf>
    <xf numFmtId="0" fontId="27" fillId="0" borderId="2" xfId="0" applyFont="1" applyBorder="1" applyAlignment="1" applyProtection="1">
      <alignment horizontal="center" vertical="center" wrapText="1"/>
    </xf>
    <xf numFmtId="0" fontId="25" fillId="0" borderId="0" xfId="1" applyFill="1" applyAlignment="1">
      <alignment vertical="center"/>
    </xf>
    <xf numFmtId="166" fontId="27" fillId="0" borderId="8" xfId="0" applyNumberFormat="1" applyFont="1" applyFill="1" applyBorder="1" applyAlignment="1" applyProtection="1">
      <alignment horizontal="right"/>
    </xf>
    <xf numFmtId="0" fontId="1" fillId="0" borderId="16" xfId="0" applyFont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7" fillId="2" borderId="1" xfId="0" applyFont="1" applyFill="1" applyBorder="1" applyAlignment="1" applyProtection="1">
      <alignment horizontal="center" vertical="center" wrapText="1"/>
      <protection locked="0"/>
    </xf>
    <xf numFmtId="0" fontId="34" fillId="10" borderId="0" xfId="0" applyFont="1" applyFill="1" applyAlignment="1" applyProtection="1">
      <alignment wrapText="1"/>
    </xf>
    <xf numFmtId="0" fontId="33" fillId="12" borderId="0" xfId="0" applyFont="1" applyFill="1" applyAlignment="1" applyProtection="1"/>
    <xf numFmtId="0" fontId="27" fillId="0" borderId="0" xfId="0" applyFont="1" applyAlignment="1" applyProtection="1">
      <alignment wrapText="1"/>
    </xf>
    <xf numFmtId="0" fontId="27" fillId="0" borderId="0" xfId="0" applyFont="1" applyAlignment="1" applyProtection="1">
      <alignment horizontal="right"/>
    </xf>
    <xf numFmtId="0" fontId="27" fillId="0" borderId="0" xfId="0" applyFont="1" applyProtection="1"/>
    <xf numFmtId="0" fontId="36" fillId="0" borderId="0" xfId="0" applyFont="1" applyAlignment="1" applyProtection="1">
      <alignment horizontal="center"/>
    </xf>
    <xf numFmtId="0" fontId="27" fillId="0" borderId="0" xfId="0" applyFont="1" applyFill="1" applyAlignment="1" applyProtection="1">
      <alignment horizontal="right"/>
    </xf>
    <xf numFmtId="0" fontId="27" fillId="0" borderId="15" xfId="0" applyFont="1" applyBorder="1" applyAlignment="1" applyProtection="1">
      <alignment horizontal="right"/>
    </xf>
    <xf numFmtId="0" fontId="27" fillId="0" borderId="9" xfId="0" applyFont="1" applyBorder="1" applyAlignment="1" applyProtection="1">
      <alignment horizontal="right" wrapText="1"/>
    </xf>
    <xf numFmtId="0" fontId="27" fillId="11" borderId="0" xfId="0" applyFont="1" applyFill="1" applyBorder="1" applyAlignment="1" applyProtection="1">
      <alignment wrapText="1"/>
    </xf>
    <xf numFmtId="0" fontId="27" fillId="11" borderId="0" xfId="0" applyFont="1" applyFill="1" applyBorder="1" applyProtection="1"/>
    <xf numFmtId="0" fontId="27" fillId="11" borderId="0" xfId="0" applyFont="1" applyFill="1" applyProtection="1"/>
    <xf numFmtId="0" fontId="27" fillId="11" borderId="0" xfId="0" applyFont="1" applyFill="1" applyAlignment="1" applyProtection="1">
      <alignment wrapText="1"/>
    </xf>
    <xf numFmtId="165" fontId="28" fillId="11" borderId="0" xfId="0" applyNumberFormat="1" applyFont="1" applyFill="1" applyBorder="1" applyProtection="1"/>
    <xf numFmtId="0" fontId="31" fillId="11" borderId="0" xfId="0" applyFont="1" applyFill="1" applyBorder="1" applyAlignment="1" applyProtection="1">
      <alignment vertical="center" wrapText="1"/>
    </xf>
    <xf numFmtId="0" fontId="31" fillId="11" borderId="0" xfId="0" applyFont="1" applyFill="1" applyBorder="1" applyAlignment="1" applyProtection="1">
      <alignment vertical="center"/>
    </xf>
    <xf numFmtId="164" fontId="32" fillId="11" borderId="0" xfId="0" applyNumberFormat="1" applyFont="1" applyFill="1" applyBorder="1" applyAlignment="1" applyProtection="1"/>
    <xf numFmtId="0" fontId="33" fillId="11" borderId="0" xfId="0" applyFont="1" applyFill="1" applyAlignment="1" applyProtection="1"/>
    <xf numFmtId="0" fontId="27" fillId="11" borderId="0" xfId="0" applyFont="1" applyFill="1" applyAlignment="1" applyProtection="1"/>
    <xf numFmtId="0" fontId="27" fillId="11" borderId="0" xfId="0" applyFont="1" applyFill="1" applyAlignment="1" applyProtection="1">
      <alignment horizontal="right"/>
    </xf>
    <xf numFmtId="0" fontId="27" fillId="11" borderId="0" xfId="0" applyFont="1" applyFill="1" applyAlignment="1" applyProtection="1">
      <alignment horizontal="center"/>
    </xf>
    <xf numFmtId="0" fontId="27" fillId="12" borderId="0" xfId="0" applyFont="1" applyFill="1" applyProtection="1"/>
    <xf numFmtId="0" fontId="33" fillId="2" borderId="0" xfId="0" applyFont="1" applyFill="1" applyAlignment="1" applyProtection="1"/>
    <xf numFmtId="0" fontId="27" fillId="2" borderId="0" xfId="0" applyFont="1" applyFill="1" applyProtection="1"/>
    <xf numFmtId="0" fontId="6" fillId="0" borderId="3" xfId="0" quotePrefix="1" applyFont="1" applyBorder="1" applyAlignment="1">
      <alignment horizontal="left" vertical="center"/>
    </xf>
    <xf numFmtId="165" fontId="28" fillId="2" borderId="3" xfId="0" applyNumberFormat="1" applyFont="1" applyFill="1" applyBorder="1" applyAlignment="1" applyProtection="1">
      <alignment horizontal="center"/>
      <protection locked="0"/>
    </xf>
    <xf numFmtId="164" fontId="27" fillId="0" borderId="8" xfId="0" applyNumberFormat="1" applyFont="1" applyFill="1" applyBorder="1" applyAlignment="1" applyProtection="1">
      <alignment horizontal="right"/>
    </xf>
    <xf numFmtId="2" fontId="28" fillId="12" borderId="8" xfId="0" applyNumberFormat="1" applyFont="1" applyFill="1" applyBorder="1" applyAlignment="1" applyProtection="1">
      <alignment horizontal="right"/>
      <protection locked="0"/>
    </xf>
    <xf numFmtId="167" fontId="28" fillId="0" borderId="8" xfId="0" applyNumberFormat="1" applyFont="1" applyFill="1" applyBorder="1" applyAlignment="1" applyProtection="1">
      <alignment horizontal="right"/>
    </xf>
    <xf numFmtId="4" fontId="27" fillId="0" borderId="8" xfId="0" applyNumberFormat="1" applyFont="1" applyFill="1" applyBorder="1" applyAlignment="1" applyProtection="1">
      <alignment horizontal="right"/>
    </xf>
    <xf numFmtId="168" fontId="27" fillId="0" borderId="8" xfId="0" applyNumberFormat="1" applyFont="1" applyFill="1" applyBorder="1" applyAlignment="1" applyProtection="1">
      <alignment horizontal="right"/>
    </xf>
    <xf numFmtId="167" fontId="28" fillId="0" borderId="9" xfId="0" applyNumberFormat="1" applyFont="1" applyFill="1" applyBorder="1" applyAlignment="1" applyProtection="1">
      <alignment horizontal="right"/>
    </xf>
    <xf numFmtId="0" fontId="28" fillId="0" borderId="14" xfId="0" applyFont="1" applyFill="1" applyBorder="1" applyAlignment="1" applyProtection="1">
      <alignment wrapText="1"/>
      <protection locked="0"/>
    </xf>
    <xf numFmtId="0" fontId="28" fillId="0" borderId="15" xfId="0" applyFont="1" applyFill="1" applyBorder="1" applyAlignment="1" applyProtection="1">
      <alignment wrapText="1"/>
      <protection locked="0"/>
    </xf>
    <xf numFmtId="0" fontId="28" fillId="0" borderId="16" xfId="0" applyFont="1" applyFill="1" applyBorder="1" applyAlignment="1" applyProtection="1">
      <alignment wrapText="1"/>
      <protection locked="0"/>
    </xf>
    <xf numFmtId="0" fontId="28" fillId="0" borderId="0" xfId="0" applyFont="1" applyFill="1" applyBorder="1" applyAlignment="1" applyProtection="1">
      <alignment wrapText="1"/>
      <protection locked="0"/>
    </xf>
    <xf numFmtId="0" fontId="28" fillId="0" borderId="9" xfId="0" applyFont="1" applyFill="1" applyBorder="1" applyAlignment="1" applyProtection="1">
      <alignment wrapText="1"/>
      <protection locked="0"/>
    </xf>
    <xf numFmtId="0" fontId="28" fillId="0" borderId="16" xfId="0" quotePrefix="1" applyFont="1" applyFill="1" applyBorder="1" applyAlignment="1" applyProtection="1">
      <alignment wrapText="1"/>
    </xf>
    <xf numFmtId="0" fontId="28" fillId="0" borderId="0" xfId="0" applyFont="1" applyFill="1" applyBorder="1" applyAlignment="1" applyProtection="1">
      <alignment wrapText="1"/>
    </xf>
    <xf numFmtId="0" fontId="28" fillId="0" borderId="9" xfId="0" applyFont="1" applyFill="1" applyBorder="1" applyAlignment="1" applyProtection="1">
      <alignment wrapText="1"/>
    </xf>
    <xf numFmtId="0" fontId="28" fillId="0" borderId="2" xfId="0" quotePrefix="1" applyFont="1" applyFill="1" applyBorder="1" applyAlignment="1" applyProtection="1">
      <alignment wrapText="1"/>
    </xf>
    <xf numFmtId="0" fontId="28" fillId="0" borderId="17" xfId="0" applyFont="1" applyFill="1" applyBorder="1" applyAlignment="1" applyProtection="1">
      <alignment wrapText="1"/>
    </xf>
    <xf numFmtId="0" fontId="28" fillId="0" borderId="6" xfId="0" applyFont="1" applyFill="1" applyBorder="1" applyAlignment="1" applyProtection="1">
      <alignment wrapText="1"/>
    </xf>
    <xf numFmtId="0" fontId="28" fillId="11" borderId="16" xfId="0" applyFont="1" applyFill="1" applyBorder="1" applyProtection="1">
      <protection locked="0"/>
    </xf>
    <xf numFmtId="0" fontId="28" fillId="11" borderId="0" xfId="0" applyFont="1" applyFill="1" applyBorder="1" applyProtection="1">
      <protection locked="0"/>
    </xf>
    <xf numFmtId="0" fontId="28" fillId="11" borderId="9" xfId="0" applyFont="1" applyFill="1" applyBorder="1" applyProtection="1">
      <protection locked="0"/>
    </xf>
    <xf numFmtId="0" fontId="28" fillId="11" borderId="2" xfId="0" applyFont="1" applyFill="1" applyBorder="1" applyProtection="1">
      <protection locked="0"/>
    </xf>
    <xf numFmtId="0" fontId="28" fillId="11" borderId="17" xfId="0" applyFont="1" applyFill="1" applyBorder="1" applyProtection="1">
      <protection locked="0"/>
    </xf>
    <xf numFmtId="0" fontId="27" fillId="11" borderId="18" xfId="0" applyFont="1" applyFill="1" applyBorder="1" applyProtection="1"/>
    <xf numFmtId="0" fontId="28" fillId="0" borderId="0" xfId="0" applyFont="1" applyFill="1" applyBorder="1" applyProtection="1"/>
    <xf numFmtId="0" fontId="27" fillId="11" borderId="24" xfId="0" applyFont="1" applyFill="1" applyBorder="1" applyProtection="1"/>
    <xf numFmtId="0" fontId="27" fillId="11" borderId="25" xfId="0" applyFont="1" applyFill="1" applyBorder="1" applyProtection="1"/>
    <xf numFmtId="0" fontId="27" fillId="11" borderId="26" xfId="0" applyFont="1" applyFill="1" applyBorder="1" applyProtection="1"/>
    <xf numFmtId="0" fontId="27" fillId="11" borderId="27" xfId="0" applyFont="1" applyFill="1" applyBorder="1" applyProtection="1"/>
    <xf numFmtId="0" fontId="28" fillId="11" borderId="0" xfId="0" applyFont="1" applyFill="1" applyBorder="1" applyProtection="1"/>
    <xf numFmtId="0" fontId="41" fillId="11" borderId="0" xfId="0" applyFont="1" applyFill="1" applyBorder="1" applyProtection="1"/>
    <xf numFmtId="0" fontId="28" fillId="11" borderId="24" xfId="0" applyFont="1" applyFill="1" applyBorder="1" applyProtection="1"/>
    <xf numFmtId="0" fontId="28" fillId="11" borderId="0" xfId="0" applyFont="1" applyFill="1" applyBorder="1" applyAlignment="1" applyProtection="1">
      <alignment wrapText="1"/>
    </xf>
    <xf numFmtId="0" fontId="28" fillId="11" borderId="24" xfId="0" applyFont="1" applyFill="1" applyBorder="1" applyAlignment="1" applyProtection="1">
      <alignment wrapText="1"/>
    </xf>
    <xf numFmtId="0" fontId="28" fillId="11" borderId="18" xfId="0" applyFont="1" applyFill="1" applyBorder="1" applyProtection="1"/>
    <xf numFmtId="0" fontId="27" fillId="2" borderId="12" xfId="0" applyFont="1" applyFill="1" applyBorder="1" applyAlignment="1" applyProtection="1">
      <alignment horizontal="center" vertical="center" wrapText="1"/>
      <protection locked="0"/>
    </xf>
    <xf numFmtId="164" fontId="32" fillId="11" borderId="12" xfId="0" applyNumberFormat="1" applyFont="1" applyFill="1" applyBorder="1" applyAlignment="1" applyProtection="1">
      <alignment horizontal="center" vertical="center"/>
      <protection locked="0"/>
    </xf>
    <xf numFmtId="0" fontId="32" fillId="0" borderId="12" xfId="0" applyFont="1" applyBorder="1" applyAlignment="1" applyProtection="1">
      <alignment horizontal="center" vertical="center"/>
      <protection locked="0"/>
    </xf>
    <xf numFmtId="0" fontId="32" fillId="11" borderId="12" xfId="0" applyFont="1" applyFill="1" applyBorder="1" applyAlignment="1" applyProtection="1">
      <alignment horizontal="center" vertical="center"/>
      <protection locked="0"/>
    </xf>
    <xf numFmtId="0" fontId="28" fillId="11" borderId="18" xfId="0" applyFont="1" applyFill="1" applyBorder="1" applyAlignment="1" applyProtection="1">
      <alignment wrapText="1"/>
      <protection locked="0"/>
    </xf>
    <xf numFmtId="165" fontId="28" fillId="11" borderId="18" xfId="0" applyNumberFormat="1" applyFont="1" applyFill="1" applyBorder="1" applyProtection="1">
      <protection locked="0"/>
    </xf>
    <xf numFmtId="0" fontId="28" fillId="11" borderId="18" xfId="0" applyFont="1" applyFill="1" applyBorder="1" applyProtection="1">
      <protection locked="0"/>
    </xf>
    <xf numFmtId="0" fontId="42" fillId="0" borderId="3" xfId="1" applyFont="1" applyFill="1" applyBorder="1" applyAlignment="1">
      <alignment horizontal="left" vertical="center"/>
    </xf>
    <xf numFmtId="0" fontId="42" fillId="0" borderId="6" xfId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right" vertical="center"/>
    </xf>
    <xf numFmtId="0" fontId="45" fillId="0" borderId="0" xfId="0" applyFont="1" applyAlignment="1">
      <alignment horizontal="left" vertical="center" indent="4"/>
    </xf>
    <xf numFmtId="0" fontId="47" fillId="0" borderId="0" xfId="0" applyFont="1"/>
    <xf numFmtId="0" fontId="45" fillId="0" borderId="0" xfId="0" applyFont="1"/>
    <xf numFmtId="2" fontId="28" fillId="12" borderId="0" xfId="0" applyNumberFormat="1" applyFont="1" applyFill="1" applyBorder="1" applyAlignment="1" applyProtection="1">
      <alignment horizontal="right"/>
      <protection locked="0"/>
    </xf>
    <xf numFmtId="167" fontId="6" fillId="12" borderId="6" xfId="0" applyNumberFormat="1" applyFont="1" applyFill="1" applyBorder="1" applyAlignment="1">
      <alignment horizontal="right" vertical="center"/>
    </xf>
    <xf numFmtId="167" fontId="6" fillId="0" borderId="6" xfId="0" applyNumberFormat="1" applyFont="1" applyFill="1" applyBorder="1" applyAlignment="1">
      <alignment horizontal="right" vertical="center"/>
    </xf>
    <xf numFmtId="164" fontId="32" fillId="11" borderId="0" xfId="0" applyNumberFormat="1" applyFont="1" applyFill="1" applyBorder="1" applyAlignment="1" applyProtection="1">
      <alignment horizontal="center"/>
    </xf>
    <xf numFmtId="0" fontId="27" fillId="2" borderId="0" xfId="0" applyFont="1" applyFill="1" applyAlignment="1" applyProtection="1">
      <alignment horizontal="center" vertical="center"/>
      <protection locked="0"/>
    </xf>
    <xf numFmtId="0" fontId="31" fillId="10" borderId="13" xfId="0" applyFont="1" applyFill="1" applyBorder="1" applyAlignment="1" applyProtection="1">
      <alignment horizontal="center" vertical="center"/>
    </xf>
    <xf numFmtId="0" fontId="31" fillId="10" borderId="14" xfId="0" applyFont="1" applyFill="1" applyBorder="1" applyAlignment="1" applyProtection="1">
      <alignment horizontal="center" vertical="center"/>
    </xf>
    <xf numFmtId="0" fontId="31" fillId="10" borderId="15" xfId="0" applyFont="1" applyFill="1" applyBorder="1" applyAlignment="1" applyProtection="1">
      <alignment horizontal="center" vertical="center"/>
    </xf>
    <xf numFmtId="0" fontId="31" fillId="10" borderId="13" xfId="0" applyFont="1" applyFill="1" applyBorder="1" applyAlignment="1" applyProtection="1">
      <alignment horizontal="center" vertical="center" wrapText="1"/>
    </xf>
    <xf numFmtId="0" fontId="31" fillId="10" borderId="14" xfId="0" applyFont="1" applyFill="1" applyBorder="1" applyAlignment="1" applyProtection="1">
      <alignment horizontal="center" vertical="center" wrapText="1"/>
    </xf>
    <xf numFmtId="0" fontId="31" fillId="10" borderId="15" xfId="0" applyFont="1" applyFill="1" applyBorder="1" applyAlignment="1" applyProtection="1">
      <alignment horizontal="center" vertical="center" wrapText="1"/>
    </xf>
    <xf numFmtId="0" fontId="40" fillId="4" borderId="21" xfId="0" applyFont="1" applyFill="1" applyBorder="1" applyAlignment="1" applyProtection="1">
      <alignment horizontal="center" vertical="center"/>
    </xf>
    <xf numFmtId="0" fontId="40" fillId="4" borderId="22" xfId="0" applyFont="1" applyFill="1" applyBorder="1" applyAlignment="1" applyProtection="1">
      <alignment horizontal="center" vertical="center"/>
    </xf>
    <xf numFmtId="0" fontId="40" fillId="4" borderId="23" xfId="0" applyFont="1" applyFill="1" applyBorder="1" applyAlignment="1" applyProtection="1">
      <alignment horizontal="center" vertical="center"/>
    </xf>
    <xf numFmtId="0" fontId="28" fillId="11" borderId="13" xfId="0" applyFont="1" applyFill="1" applyBorder="1" applyAlignment="1" applyProtection="1">
      <alignment horizontal="left" wrapText="1"/>
      <protection locked="0"/>
    </xf>
    <xf numFmtId="0" fontId="28" fillId="11" borderId="14" xfId="0" applyFont="1" applyFill="1" applyBorder="1" applyAlignment="1" applyProtection="1">
      <alignment horizontal="left" wrapText="1"/>
      <protection locked="0"/>
    </xf>
    <xf numFmtId="0" fontId="28" fillId="11" borderId="15" xfId="0" applyFont="1" applyFill="1" applyBorder="1" applyAlignment="1" applyProtection="1">
      <alignment horizontal="left" wrapText="1"/>
      <protection locked="0"/>
    </xf>
    <xf numFmtId="0" fontId="28" fillId="11" borderId="16" xfId="0" applyFont="1" applyFill="1" applyBorder="1" applyAlignment="1" applyProtection="1">
      <alignment horizontal="left" wrapText="1"/>
      <protection locked="0"/>
    </xf>
    <xf numFmtId="0" fontId="28" fillId="11" borderId="0" xfId="0" applyFont="1" applyFill="1" applyBorder="1" applyAlignment="1" applyProtection="1">
      <alignment horizontal="left" wrapText="1"/>
      <protection locked="0"/>
    </xf>
    <xf numFmtId="0" fontId="28" fillId="11" borderId="9" xfId="0" applyFont="1" applyFill="1" applyBorder="1" applyAlignment="1" applyProtection="1">
      <alignment horizontal="left" wrapText="1"/>
      <protection locked="0"/>
    </xf>
    <xf numFmtId="0" fontId="28" fillId="11" borderId="19" xfId="0" applyFont="1" applyFill="1" applyBorder="1" applyAlignment="1" applyProtection="1">
      <alignment horizontal="center"/>
      <protection locked="0"/>
    </xf>
    <xf numFmtId="0" fontId="28" fillId="11" borderId="20" xfId="0" applyFont="1" applyFill="1" applyBorder="1" applyAlignment="1" applyProtection="1">
      <alignment horizontal="center"/>
      <protection locked="0"/>
    </xf>
    <xf numFmtId="0" fontId="27" fillId="10" borderId="0" xfId="0" applyFont="1" applyFill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</cellXfs>
  <cellStyles count="2">
    <cellStyle name="Normál" xfId="0" builtinId="0"/>
    <cellStyle name="Rossz" xfId="1" builtinId="27"/>
  </cellStyles>
  <dxfs count="38">
    <dxf>
      <fill>
        <patternFill>
          <bgColor rgb="FF008000"/>
        </patternFill>
      </fill>
    </dxf>
    <dxf>
      <fill>
        <patternFill>
          <bgColor rgb="FF00CC00"/>
        </patternFill>
      </fill>
    </dxf>
    <dxf>
      <fill>
        <patternFill>
          <bgColor rgb="FF66FF33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8000"/>
        </patternFill>
      </fill>
    </dxf>
    <dxf>
      <fill>
        <patternFill>
          <bgColor rgb="FF00CC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EDEA4"/>
        </patternFill>
      </fill>
    </dxf>
    <dxf>
      <fill>
        <patternFill>
          <bgColor rgb="FFFF9900"/>
        </patternFill>
      </fill>
    </dxf>
    <dxf>
      <fill>
        <patternFill>
          <bgColor rgb="FFCC6600"/>
        </patternFill>
      </fill>
    </dxf>
    <dxf>
      <fill>
        <patternFill>
          <bgColor rgb="FF008000"/>
        </patternFill>
      </fill>
    </dxf>
    <dxf>
      <fill>
        <patternFill>
          <bgColor rgb="FF00CC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EDEA4"/>
        </patternFill>
      </fill>
    </dxf>
    <dxf>
      <fill>
        <patternFill>
          <bgColor rgb="FFFF9900"/>
        </patternFill>
      </fill>
    </dxf>
    <dxf>
      <fill>
        <patternFill>
          <bgColor rgb="FFCC6600"/>
        </patternFill>
      </fill>
    </dxf>
    <dxf>
      <fill>
        <patternFill>
          <bgColor rgb="FF008000"/>
        </patternFill>
      </fill>
    </dxf>
    <dxf>
      <fill>
        <patternFill>
          <bgColor rgb="FF00CC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EDEA4"/>
        </patternFill>
      </fill>
    </dxf>
    <dxf>
      <fill>
        <patternFill>
          <bgColor rgb="FFFF9900"/>
        </patternFill>
      </fill>
    </dxf>
    <dxf>
      <fill>
        <patternFill>
          <bgColor rgb="FFCC6600"/>
        </patternFill>
      </fill>
    </dxf>
    <dxf>
      <fill>
        <patternFill>
          <bgColor rgb="FF92D050"/>
        </patternFill>
      </fill>
    </dxf>
    <dxf>
      <fill>
        <patternFill>
          <bgColor rgb="FF008000"/>
        </patternFill>
      </fill>
    </dxf>
    <dxf>
      <fill>
        <patternFill>
          <bgColor rgb="FF00CC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EDEA4"/>
        </patternFill>
      </fill>
    </dxf>
    <dxf>
      <fill>
        <patternFill>
          <bgColor rgb="FFFF9900"/>
        </patternFill>
      </fill>
    </dxf>
    <dxf>
      <fill>
        <patternFill>
          <bgColor rgb="FFCC6600"/>
        </patternFill>
      </fill>
    </dxf>
  </dxfs>
  <tableStyles count="0" defaultTableStyle="TableStyleMedium2" defaultPivotStyle="PivotStyleLight16"/>
  <colors>
    <mruColors>
      <color rgb="FF008000"/>
      <color rgb="FF00CC00"/>
      <color rgb="FFCC6600"/>
      <color rgb="FFFF9900"/>
      <color rgb="FFFEDEA4"/>
      <color rgb="FF66FF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1894416</xdr:colOff>
      <xdr:row>0</xdr:row>
      <xdr:rowOff>1765315</xdr:rowOff>
    </xdr:to>
    <xdr:pic>
      <xdr:nvPicPr>
        <xdr:cNvPr id="5" name="Picture 6" descr="excell_fejlec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81583" cy="1765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21167</xdr:rowOff>
    </xdr:from>
    <xdr:to>
      <xdr:col>3</xdr:col>
      <xdr:colOff>2338915</xdr:colOff>
      <xdr:row>72</xdr:row>
      <xdr:rowOff>179917</xdr:rowOff>
    </xdr:to>
    <xdr:pic>
      <xdr:nvPicPr>
        <xdr:cNvPr id="9" name="Picture 5" descr="excell_lablec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98334"/>
          <a:ext cx="9345082" cy="22754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342900</xdr:colOff>
      <xdr:row>28</xdr:row>
      <xdr:rowOff>126131</xdr:rowOff>
    </xdr:from>
    <xdr:to>
      <xdr:col>2</xdr:col>
      <xdr:colOff>2619375</xdr:colOff>
      <xdr:row>31</xdr:row>
      <xdr:rowOff>171318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40470039-7530-4B98-B020-361026304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0" y="8765306"/>
          <a:ext cx="2276475" cy="673837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152400</xdr:colOff>
      <xdr:row>39</xdr:row>
      <xdr:rowOff>85200</xdr:rowOff>
    </xdr:from>
    <xdr:to>
      <xdr:col>2</xdr:col>
      <xdr:colOff>2819400</xdr:colOff>
      <xdr:row>44</xdr:row>
      <xdr:rowOff>123680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585B43A9-38C8-4D3E-8721-8DC54DFA9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714750" y="11210400"/>
          <a:ext cx="2667000" cy="1086229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52</xdr:row>
      <xdr:rowOff>114300</xdr:rowOff>
    </xdr:from>
    <xdr:to>
      <xdr:col>3</xdr:col>
      <xdr:colOff>306916</xdr:colOff>
      <xdr:row>55</xdr:row>
      <xdr:rowOff>142875</xdr:rowOff>
    </xdr:to>
    <xdr:pic>
      <xdr:nvPicPr>
        <xdr:cNvPr id="6" name="Kép 5">
          <a:extLst>
            <a:ext uri="{FF2B5EF4-FFF2-40B4-BE49-F238E27FC236}">
              <a16:creationId xmlns:a16="http://schemas.microsoft.com/office/drawing/2014/main" id="{0F5D45E7-B53F-4857-8D91-235CC9A11C8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2408" t="13334" r="3321" b="20942"/>
        <a:stretch/>
      </xdr:blipFill>
      <xdr:spPr>
        <a:xfrm>
          <a:off x="2838450" y="14154150"/>
          <a:ext cx="4848225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812800</xdr:colOff>
      <xdr:row>0</xdr:row>
      <xdr:rowOff>0</xdr:rowOff>
    </xdr:from>
    <xdr:to>
      <xdr:col>10</xdr:col>
      <xdr:colOff>12700</xdr:colOff>
      <xdr:row>4</xdr:row>
      <xdr:rowOff>186996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76F02B9B-A82B-7648-A5A4-D354040D3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0"/>
          <a:ext cx="2501900" cy="1012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9770</xdr:colOff>
      <xdr:row>0</xdr:row>
      <xdr:rowOff>0</xdr:rowOff>
    </xdr:from>
    <xdr:to>
      <xdr:col>8</xdr:col>
      <xdr:colOff>22009</xdr:colOff>
      <xdr:row>2</xdr:row>
      <xdr:rowOff>195384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52441136-4CC0-AE4D-9EE4-1DB68C4A0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4924" y="0"/>
          <a:ext cx="1673008" cy="5861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821267</xdr:colOff>
      <xdr:row>0</xdr:row>
      <xdr:rowOff>42334</xdr:rowOff>
    </xdr:from>
    <xdr:to>
      <xdr:col>7</xdr:col>
      <xdr:colOff>821267</xdr:colOff>
      <xdr:row>2</xdr:row>
      <xdr:rowOff>165817</xdr:rowOff>
    </xdr:to>
    <xdr:pic>
      <xdr:nvPicPr>
        <xdr:cNvPr id="6" name="Kép 5">
          <a:extLst>
            <a:ext uri="{FF2B5EF4-FFF2-40B4-BE49-F238E27FC236}">
              <a16:creationId xmlns:a16="http://schemas.microsoft.com/office/drawing/2014/main" id="{B30D406A-E965-4B40-9167-B448E1E5B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0200" y="42334"/>
          <a:ext cx="2489200" cy="53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tabColor theme="6" tint="0.79998168889431442"/>
    <pageSetUpPr fitToPage="1"/>
  </sheetPr>
  <dimension ref="A1:AJ77"/>
  <sheetViews>
    <sheetView zoomScale="120" zoomScaleNormal="120" workbookViewId="0">
      <selection activeCell="C18" sqref="C18"/>
    </sheetView>
  </sheetViews>
  <sheetFormatPr baseColWidth="10" defaultColWidth="9.1640625" defaultRowHeight="17" x14ac:dyDescent="0.25"/>
  <cols>
    <col min="1" max="1" width="41.33203125" style="103" customWidth="1"/>
    <col min="2" max="2" width="12.1640625" style="104" customWidth="1"/>
    <col min="3" max="3" width="55.83203125" style="104" customWidth="1"/>
    <col min="4" max="4" width="39.83203125" style="104" customWidth="1"/>
    <col min="5" max="5" width="31.1640625" style="104" customWidth="1"/>
    <col min="6" max="6" width="26.1640625" style="104" customWidth="1"/>
    <col min="7" max="7" width="11.5" style="104" customWidth="1"/>
    <col min="8" max="8" width="12.83203125" style="104" customWidth="1"/>
    <col min="9" max="9" width="10.6640625" style="104" bestFit="1" customWidth="1"/>
    <col min="10" max="10" width="10.83203125" style="104" bestFit="1" customWidth="1"/>
    <col min="11" max="12" width="9.83203125" style="104" bestFit="1" customWidth="1"/>
    <col min="13" max="13" width="10.6640625" style="104" bestFit="1" customWidth="1"/>
    <col min="14" max="14" width="10.5" style="104" bestFit="1" customWidth="1"/>
    <col min="15" max="15" width="11.33203125" style="104" bestFit="1" customWidth="1"/>
    <col min="16" max="16" width="10.83203125" style="104" bestFit="1" customWidth="1"/>
    <col min="17" max="18" width="9.1640625" style="104"/>
    <col min="19" max="19" width="0" style="142" hidden="1" customWidth="1"/>
    <col min="20" max="20" width="14.5" style="104" hidden="1" customWidth="1"/>
    <col min="21" max="21" width="17.1640625" style="104" hidden="1" customWidth="1"/>
    <col min="22" max="22" width="13.5" style="104" hidden="1" customWidth="1"/>
    <col min="23" max="23" width="15" style="104" hidden="1" customWidth="1"/>
    <col min="24" max="24" width="17.5" style="104" hidden="1" customWidth="1"/>
    <col min="25" max="25" width="27.5" style="104" hidden="1" customWidth="1"/>
    <col min="26" max="36" width="0" style="104" hidden="1" customWidth="1"/>
    <col min="37" max="16384" width="9.1640625" style="104"/>
  </cols>
  <sheetData>
    <row r="1" spans="1:36" s="105" customFormat="1" ht="191.25" customHeight="1" thickTop="1" x14ac:dyDescent="0.25">
      <c r="A1" s="106"/>
      <c r="S1" s="181" t="s">
        <v>89</v>
      </c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3"/>
    </row>
    <row r="2" spans="1:36" s="105" customFormat="1" ht="25" x14ac:dyDescent="0.35">
      <c r="A2" s="94" t="s">
        <v>59</v>
      </c>
      <c r="E2" s="111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S2" s="153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50"/>
    </row>
    <row r="3" spans="1:36" s="105" customFormat="1" ht="16.5" customHeight="1" x14ac:dyDescent="0.25">
      <c r="A3" s="96" t="s">
        <v>10</v>
      </c>
      <c r="B3" s="192" t="s">
        <v>151</v>
      </c>
      <c r="C3" s="192"/>
      <c r="D3" s="116" t="s">
        <v>65</v>
      </c>
      <c r="E3" s="116"/>
      <c r="F3" s="117"/>
      <c r="G3" s="95" t="s">
        <v>66</v>
      </c>
      <c r="H3" s="115"/>
      <c r="I3" s="115"/>
      <c r="J3" s="98"/>
      <c r="K3" s="98"/>
      <c r="P3" s="98"/>
      <c r="S3" s="153"/>
      <c r="T3" s="148" t="s">
        <v>90</v>
      </c>
      <c r="U3" s="148" t="s">
        <v>91</v>
      </c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50"/>
    </row>
    <row r="4" spans="1:36" s="105" customFormat="1" ht="18" x14ac:dyDescent="0.25">
      <c r="A4" s="96" t="s">
        <v>0</v>
      </c>
      <c r="B4" s="174" t="s">
        <v>14</v>
      </c>
      <c r="C4" s="174"/>
      <c r="D4" s="174"/>
      <c r="F4" s="112"/>
      <c r="G4" s="112"/>
      <c r="H4" s="112"/>
      <c r="S4" s="153"/>
      <c r="T4" s="148" t="s">
        <v>92</v>
      </c>
      <c r="U4" s="148" t="s">
        <v>93</v>
      </c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50"/>
    </row>
    <row r="5" spans="1:36" s="105" customFormat="1" ht="18" x14ac:dyDescent="0.25">
      <c r="A5" s="96" t="s">
        <v>102</v>
      </c>
      <c r="B5" s="174" t="s">
        <v>98</v>
      </c>
      <c r="C5" s="174"/>
      <c r="D5" s="174"/>
      <c r="F5" s="112"/>
      <c r="G5" s="112"/>
      <c r="H5" s="112"/>
      <c r="S5" s="153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50"/>
    </row>
    <row r="6" spans="1:36" s="105" customFormat="1" ht="36" x14ac:dyDescent="0.25">
      <c r="A6" s="96" t="s">
        <v>103</v>
      </c>
      <c r="B6" s="174"/>
      <c r="C6" s="174"/>
      <c r="D6" s="174"/>
      <c r="F6" s="112"/>
      <c r="G6" s="112"/>
      <c r="H6" s="112"/>
      <c r="S6" s="153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50"/>
    </row>
    <row r="7" spans="1:36" s="105" customFormat="1" ht="16.5" customHeight="1" thickBot="1" x14ac:dyDescent="0.3">
      <c r="A7" s="96"/>
      <c r="B7" s="99" t="s">
        <v>11</v>
      </c>
      <c r="C7" s="100"/>
      <c r="D7" s="97"/>
      <c r="E7" s="113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S7" s="153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50"/>
    </row>
    <row r="8" spans="1:36" s="105" customFormat="1" ht="91" thickBot="1" x14ac:dyDescent="0.3">
      <c r="A8" s="86" t="s">
        <v>1</v>
      </c>
      <c r="B8" s="101"/>
      <c r="C8" s="54" t="s">
        <v>136</v>
      </c>
      <c r="D8" s="54" t="s">
        <v>137</v>
      </c>
      <c r="E8" s="54" t="s">
        <v>138</v>
      </c>
      <c r="F8" s="54" t="s">
        <v>139</v>
      </c>
      <c r="G8" s="54" t="s">
        <v>140</v>
      </c>
      <c r="H8" s="54" t="s">
        <v>141</v>
      </c>
      <c r="I8" s="54" t="s">
        <v>142</v>
      </c>
      <c r="J8" s="54" t="s">
        <v>143</v>
      </c>
      <c r="K8" s="54" t="s">
        <v>144</v>
      </c>
      <c r="L8" s="54" t="s">
        <v>145</v>
      </c>
      <c r="M8" s="54" t="s">
        <v>146</v>
      </c>
      <c r="N8" s="54" t="s">
        <v>147</v>
      </c>
      <c r="O8" s="54" t="s">
        <v>148</v>
      </c>
      <c r="P8" s="54" t="s">
        <v>149</v>
      </c>
      <c r="S8" s="153"/>
      <c r="T8" s="154" t="str">
        <f>C8</f>
        <v>A Hőtermelő technológia</v>
      </c>
      <c r="U8" s="93" t="str">
        <f t="shared" ref="U8:AF8" si="0">D8</f>
        <v>B Hőtermelő technológia</v>
      </c>
      <c r="V8" s="93" t="str">
        <f t="shared" si="0"/>
        <v>C Hőtermelő technológia</v>
      </c>
      <c r="W8" s="93" t="str">
        <f t="shared" si="0"/>
        <v>D Hőtermelő technológia</v>
      </c>
      <c r="X8" s="93" t="str">
        <f t="shared" si="0"/>
        <v>E Hőtermelő technológia</v>
      </c>
      <c r="Y8" s="93" t="str">
        <f t="shared" si="0"/>
        <v>F Hőtermelő technológia</v>
      </c>
      <c r="Z8" s="93" t="str">
        <f t="shared" si="0"/>
        <v>G Hőtermelő technológia</v>
      </c>
      <c r="AA8" s="93" t="str">
        <f t="shared" si="0"/>
        <v>H Hőtermelő technológia</v>
      </c>
      <c r="AB8" s="93" t="str">
        <f t="shared" si="0"/>
        <v>I Hőtermelő technológia</v>
      </c>
      <c r="AC8" s="93" t="str">
        <f t="shared" si="0"/>
        <v>J Hőtermelő technológia</v>
      </c>
      <c r="AD8" s="93" t="str">
        <f t="shared" si="0"/>
        <v>K Hőtermelő technológia</v>
      </c>
      <c r="AE8" s="93" t="str">
        <f t="shared" si="0"/>
        <v>L Hőtermelő technológia</v>
      </c>
      <c r="AF8" s="93" t="str">
        <f t="shared" si="0"/>
        <v>N Hőtermelő technológia</v>
      </c>
      <c r="AG8" s="93" t="str">
        <f>P8</f>
        <v>M Hőtermelő technológia</v>
      </c>
      <c r="AH8" s="148"/>
      <c r="AI8" s="148"/>
      <c r="AJ8" s="150"/>
    </row>
    <row r="9" spans="1:36" s="106" customFormat="1" ht="36" x14ac:dyDescent="0.25">
      <c r="A9" s="87" t="s">
        <v>58</v>
      </c>
      <c r="B9" s="102"/>
      <c r="C9" s="93" t="s">
        <v>111</v>
      </c>
      <c r="D9" s="93" t="s">
        <v>87</v>
      </c>
      <c r="E9" s="93" t="s">
        <v>87</v>
      </c>
      <c r="F9" s="93" t="s">
        <v>87</v>
      </c>
      <c r="G9" s="93" t="s">
        <v>87</v>
      </c>
      <c r="H9" s="93" t="s">
        <v>87</v>
      </c>
      <c r="I9" s="93" t="s">
        <v>87</v>
      </c>
      <c r="J9" s="93" t="s">
        <v>87</v>
      </c>
      <c r="K9" s="93" t="s">
        <v>87</v>
      </c>
      <c r="L9" s="93" t="s">
        <v>87</v>
      </c>
      <c r="M9" s="93" t="s">
        <v>87</v>
      </c>
      <c r="N9" s="93" t="s">
        <v>87</v>
      </c>
      <c r="O9" s="93" t="s">
        <v>87</v>
      </c>
      <c r="P9" s="93" t="s">
        <v>87</v>
      </c>
      <c r="S9" s="158"/>
      <c r="T9" s="128" t="s">
        <v>94</v>
      </c>
      <c r="U9" s="126" t="s">
        <v>94</v>
      </c>
      <c r="V9" s="126" t="s">
        <v>94</v>
      </c>
      <c r="W9" s="126" t="s">
        <v>94</v>
      </c>
      <c r="X9" s="126" t="s">
        <v>94</v>
      </c>
      <c r="Y9" s="126" t="s">
        <v>94</v>
      </c>
      <c r="Z9" s="126" t="s">
        <v>94</v>
      </c>
      <c r="AA9" s="126" t="s">
        <v>94</v>
      </c>
      <c r="AB9" s="126" t="s">
        <v>94</v>
      </c>
      <c r="AC9" s="126" t="s">
        <v>94</v>
      </c>
      <c r="AD9" s="126" t="s">
        <v>94</v>
      </c>
      <c r="AE9" s="126" t="s">
        <v>94</v>
      </c>
      <c r="AF9" s="126" t="s">
        <v>94</v>
      </c>
      <c r="AG9" s="127" t="s">
        <v>94</v>
      </c>
      <c r="AH9" s="151"/>
      <c r="AI9" s="151"/>
      <c r="AJ9" s="152"/>
    </row>
    <row r="10" spans="1:36" s="105" customFormat="1" ht="19" thickBot="1" x14ac:dyDescent="0.3">
      <c r="A10" s="87" t="s">
        <v>2</v>
      </c>
      <c r="B10" s="61"/>
      <c r="C10" s="119" t="s">
        <v>25</v>
      </c>
      <c r="D10" s="119" t="s">
        <v>87</v>
      </c>
      <c r="E10" s="119" t="s">
        <v>87</v>
      </c>
      <c r="F10" s="119" t="s">
        <v>87</v>
      </c>
      <c r="G10" s="119" t="s">
        <v>87</v>
      </c>
      <c r="H10" s="119" t="s">
        <v>87</v>
      </c>
      <c r="I10" s="119" t="s">
        <v>87</v>
      </c>
      <c r="J10" s="119" t="s">
        <v>87</v>
      </c>
      <c r="K10" s="119" t="s">
        <v>87</v>
      </c>
      <c r="L10" s="119" t="s">
        <v>87</v>
      </c>
      <c r="M10" s="119" t="s">
        <v>87</v>
      </c>
      <c r="N10" s="119" t="s">
        <v>87</v>
      </c>
      <c r="O10" s="119" t="s">
        <v>87</v>
      </c>
      <c r="P10" s="119" t="s">
        <v>87</v>
      </c>
      <c r="Q10" s="107"/>
      <c r="R10" s="107"/>
      <c r="S10" s="159"/>
      <c r="T10" s="128" t="s">
        <v>94</v>
      </c>
      <c r="U10" s="129" t="s">
        <v>94</v>
      </c>
      <c r="V10" s="129" t="s">
        <v>94</v>
      </c>
      <c r="W10" s="129" t="s">
        <v>94</v>
      </c>
      <c r="X10" s="129" t="s">
        <v>94</v>
      </c>
      <c r="Y10" s="129" t="s">
        <v>94</v>
      </c>
      <c r="Z10" s="129" t="s">
        <v>94</v>
      </c>
      <c r="AA10" s="129" t="s">
        <v>94</v>
      </c>
      <c r="AB10" s="129" t="s">
        <v>94</v>
      </c>
      <c r="AC10" s="129" t="s">
        <v>94</v>
      </c>
      <c r="AD10" s="129" t="s">
        <v>94</v>
      </c>
      <c r="AE10" s="129" t="s">
        <v>94</v>
      </c>
      <c r="AF10" s="129" t="s">
        <v>94</v>
      </c>
      <c r="AG10" s="130" t="s">
        <v>94</v>
      </c>
      <c r="AH10" s="148"/>
      <c r="AI10" s="148"/>
      <c r="AJ10" s="150"/>
    </row>
    <row r="11" spans="1:36" s="105" customFormat="1" ht="18" x14ac:dyDescent="0.25">
      <c r="A11" s="87" t="s">
        <v>67</v>
      </c>
      <c r="B11" s="63">
        <f>SUM(C11:P11)</f>
        <v>40000</v>
      </c>
      <c r="C11" s="55">
        <v>40000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S11" s="160"/>
      <c r="T11" s="128" t="s">
        <v>94</v>
      </c>
      <c r="U11" s="129" t="s">
        <v>94</v>
      </c>
      <c r="V11" s="129" t="s">
        <v>94</v>
      </c>
      <c r="W11" s="129" t="s">
        <v>94</v>
      </c>
      <c r="X11" s="129" t="s">
        <v>94</v>
      </c>
      <c r="Y11" s="129" t="s">
        <v>94</v>
      </c>
      <c r="Z11" s="129" t="s">
        <v>94</v>
      </c>
      <c r="AA11" s="129" t="s">
        <v>94</v>
      </c>
      <c r="AB11" s="129" t="s">
        <v>94</v>
      </c>
      <c r="AC11" s="129" t="s">
        <v>94</v>
      </c>
      <c r="AD11" s="129" t="s">
        <v>94</v>
      </c>
      <c r="AE11" s="129" t="s">
        <v>94</v>
      </c>
      <c r="AF11" s="129" t="s">
        <v>94</v>
      </c>
      <c r="AG11" s="130" t="s">
        <v>94</v>
      </c>
      <c r="AH11" s="148"/>
      <c r="AI11" s="148"/>
      <c r="AJ11" s="150"/>
    </row>
    <row r="12" spans="1:36" s="105" customFormat="1" ht="18" x14ac:dyDescent="0.25">
      <c r="A12" s="87" t="s">
        <v>86</v>
      </c>
      <c r="B12" s="102"/>
      <c r="C12" s="120">
        <f>ROUND(C11/$B$11,4)</f>
        <v>1</v>
      </c>
      <c r="D12" s="120">
        <f t="shared" ref="D12:P12" si="1">ROUND(D11/$B$11,4)</f>
        <v>0</v>
      </c>
      <c r="E12" s="120">
        <f t="shared" si="1"/>
        <v>0</v>
      </c>
      <c r="F12" s="120">
        <f t="shared" si="1"/>
        <v>0</v>
      </c>
      <c r="G12" s="120">
        <f t="shared" si="1"/>
        <v>0</v>
      </c>
      <c r="H12" s="120">
        <f t="shared" si="1"/>
        <v>0</v>
      </c>
      <c r="I12" s="120">
        <f t="shared" si="1"/>
        <v>0</v>
      </c>
      <c r="J12" s="120">
        <f t="shared" si="1"/>
        <v>0</v>
      </c>
      <c r="K12" s="120">
        <f t="shared" si="1"/>
        <v>0</v>
      </c>
      <c r="L12" s="120">
        <f t="shared" si="1"/>
        <v>0</v>
      </c>
      <c r="M12" s="120">
        <f t="shared" si="1"/>
        <v>0</v>
      </c>
      <c r="N12" s="120">
        <f t="shared" si="1"/>
        <v>0</v>
      </c>
      <c r="O12" s="120">
        <f t="shared" si="1"/>
        <v>0</v>
      </c>
      <c r="P12" s="120">
        <f t="shared" si="1"/>
        <v>0</v>
      </c>
      <c r="S12" s="160"/>
      <c r="T12" s="131" t="s">
        <v>87</v>
      </c>
      <c r="U12" s="132" t="s">
        <v>87</v>
      </c>
      <c r="V12" s="132" t="s">
        <v>87</v>
      </c>
      <c r="W12" s="132" t="s">
        <v>87</v>
      </c>
      <c r="X12" s="132" t="s">
        <v>87</v>
      </c>
      <c r="Y12" s="132" t="s">
        <v>87</v>
      </c>
      <c r="Z12" s="132" t="s">
        <v>87</v>
      </c>
      <c r="AA12" s="132" t="s">
        <v>87</v>
      </c>
      <c r="AB12" s="132" t="s">
        <v>87</v>
      </c>
      <c r="AC12" s="132" t="s">
        <v>87</v>
      </c>
      <c r="AD12" s="132" t="s">
        <v>87</v>
      </c>
      <c r="AE12" s="132" t="s">
        <v>87</v>
      </c>
      <c r="AF12" s="132" t="s">
        <v>87</v>
      </c>
      <c r="AG12" s="133" t="s">
        <v>87</v>
      </c>
      <c r="AH12" s="148"/>
      <c r="AI12" s="148"/>
      <c r="AJ12" s="150"/>
    </row>
    <row r="13" spans="1:36" s="105" customFormat="1" ht="18" x14ac:dyDescent="0.25">
      <c r="A13" s="87" t="s">
        <v>68</v>
      </c>
      <c r="B13" s="61"/>
      <c r="C13" s="121">
        <f>VLOOKUP(C$9,'1.táblázat'!$A$1:$B$17,2,FALSE)</f>
        <v>0.54</v>
      </c>
      <c r="D13" s="121">
        <f>VLOOKUP(D$9,'1.táblázat'!$A$1:$B$17,2,FALSE)</f>
        <v>0</v>
      </c>
      <c r="E13" s="121">
        <f>VLOOKUP(E$9,'1.táblázat'!$A$1:$B$17,2,FALSE)</f>
        <v>0</v>
      </c>
      <c r="F13" s="121">
        <f>VLOOKUP(F$9,'1.táblázat'!$A$1:$B$17,2,FALSE)</f>
        <v>0</v>
      </c>
      <c r="G13" s="121">
        <f>VLOOKUP(G$9,'1.táblázat'!$A$1:$B$17,2,FALSE)</f>
        <v>0</v>
      </c>
      <c r="H13" s="121">
        <f>VLOOKUP(H$9,'1.táblázat'!$A$1:$B$17,2,FALSE)</f>
        <v>0</v>
      </c>
      <c r="I13" s="121">
        <f>VLOOKUP(I$9,'1.táblázat'!$A$1:$B$17,2,FALSE)</f>
        <v>0</v>
      </c>
      <c r="J13" s="121">
        <f>VLOOKUP(J$9,'1.táblázat'!$A$1:$B$17,2,FALSE)</f>
        <v>0</v>
      </c>
      <c r="K13" s="121">
        <f>VLOOKUP(K$9,'1.táblázat'!$A$1:$B$17,2,FALSE)</f>
        <v>0</v>
      </c>
      <c r="L13" s="121">
        <f>VLOOKUP(L$9,'1.táblázat'!$A$1:$B$17,2,FALSE)</f>
        <v>0</v>
      </c>
      <c r="M13" s="121">
        <f>VLOOKUP(M$9,'1.táblázat'!$A$1:$B$17,2,FALSE)</f>
        <v>0</v>
      </c>
      <c r="N13" s="121">
        <f>VLOOKUP(N$9,'1.táblázat'!$A$1:$B$17,2,FALSE)</f>
        <v>0</v>
      </c>
      <c r="O13" s="121">
        <f>VLOOKUP(O$9,'1.táblázat'!$A$1:$B$17,2,FALSE)</f>
        <v>0</v>
      </c>
      <c r="P13" s="121">
        <f>VLOOKUP(P$9,'1.táblázat'!$A$1:$B$17,2,FALSE)</f>
        <v>0</v>
      </c>
      <c r="Q13" s="107"/>
      <c r="R13" s="107"/>
      <c r="S13" s="160"/>
      <c r="T13" s="128" t="s">
        <v>94</v>
      </c>
      <c r="U13" s="129" t="s">
        <v>94</v>
      </c>
      <c r="V13" s="129" t="s">
        <v>94</v>
      </c>
      <c r="W13" s="129" t="s">
        <v>94</v>
      </c>
      <c r="X13" s="129" t="s">
        <v>94</v>
      </c>
      <c r="Y13" s="129" t="s">
        <v>94</v>
      </c>
      <c r="Z13" s="129" t="s">
        <v>94</v>
      </c>
      <c r="AA13" s="129" t="s">
        <v>94</v>
      </c>
      <c r="AB13" s="129" t="s">
        <v>94</v>
      </c>
      <c r="AC13" s="129" t="s">
        <v>94</v>
      </c>
      <c r="AD13" s="129" t="s">
        <v>94</v>
      </c>
      <c r="AE13" s="129" t="s">
        <v>94</v>
      </c>
      <c r="AF13" s="129" t="s">
        <v>94</v>
      </c>
      <c r="AG13" s="130" t="s">
        <v>94</v>
      </c>
      <c r="AH13" s="148"/>
      <c r="AI13" s="148"/>
      <c r="AJ13" s="150"/>
    </row>
    <row r="14" spans="1:36" s="105" customFormat="1" ht="18" x14ac:dyDescent="0.25">
      <c r="A14" s="91" t="s">
        <v>3</v>
      </c>
      <c r="B14" s="56">
        <v>0.15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S14" s="160"/>
      <c r="T14" s="128" t="s">
        <v>94</v>
      </c>
      <c r="U14" s="129" t="s">
        <v>94</v>
      </c>
      <c r="V14" s="129" t="s">
        <v>94</v>
      </c>
      <c r="W14" s="129" t="s">
        <v>94</v>
      </c>
      <c r="X14" s="129" t="s">
        <v>94</v>
      </c>
      <c r="Y14" s="129" t="s">
        <v>94</v>
      </c>
      <c r="Z14" s="129" t="s">
        <v>94</v>
      </c>
      <c r="AA14" s="129" t="s">
        <v>94</v>
      </c>
      <c r="AB14" s="129" t="s">
        <v>94</v>
      </c>
      <c r="AC14" s="129" t="s">
        <v>94</v>
      </c>
      <c r="AD14" s="129" t="s">
        <v>94</v>
      </c>
      <c r="AE14" s="129" t="s">
        <v>94</v>
      </c>
      <c r="AF14" s="129" t="s">
        <v>94</v>
      </c>
      <c r="AG14" s="130" t="s">
        <v>94</v>
      </c>
      <c r="AH14" s="148"/>
      <c r="AI14" s="148"/>
      <c r="AJ14" s="150"/>
    </row>
    <row r="15" spans="1:36" s="105" customFormat="1" ht="18" x14ac:dyDescent="0.25">
      <c r="A15" s="87" t="s">
        <v>85</v>
      </c>
      <c r="B15" s="56">
        <f>IF(B11&lt;100000,0.011,IF(B11&gt;=500000,0.006,0.008))</f>
        <v>1.0999999999999999E-2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S15" s="160"/>
      <c r="T15" s="128" t="s">
        <v>94</v>
      </c>
      <c r="U15" s="129" t="s">
        <v>94</v>
      </c>
      <c r="V15" s="129" t="s">
        <v>94</v>
      </c>
      <c r="W15" s="129" t="s">
        <v>94</v>
      </c>
      <c r="X15" s="129" t="s">
        <v>94</v>
      </c>
      <c r="Y15" s="129" t="s">
        <v>94</v>
      </c>
      <c r="Z15" s="129" t="s">
        <v>94</v>
      </c>
      <c r="AA15" s="129" t="s">
        <v>94</v>
      </c>
      <c r="AB15" s="129" t="s">
        <v>94</v>
      </c>
      <c r="AC15" s="129" t="s">
        <v>94</v>
      </c>
      <c r="AD15" s="129" t="s">
        <v>94</v>
      </c>
      <c r="AE15" s="129" t="s">
        <v>94</v>
      </c>
      <c r="AF15" s="129" t="s">
        <v>94</v>
      </c>
      <c r="AG15" s="130" t="s">
        <v>94</v>
      </c>
      <c r="AH15" s="148"/>
      <c r="AI15" s="148"/>
      <c r="AJ15" s="150"/>
    </row>
    <row r="16" spans="1:36" s="105" customFormat="1" ht="18" x14ac:dyDescent="0.25">
      <c r="A16" s="87" t="s">
        <v>69</v>
      </c>
      <c r="B16" s="56">
        <v>2.5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S16" s="160"/>
      <c r="T16" s="128" t="s">
        <v>94</v>
      </c>
      <c r="U16" s="129" t="s">
        <v>94</v>
      </c>
      <c r="V16" s="129" t="s">
        <v>94</v>
      </c>
      <c r="W16" s="129" t="s">
        <v>94</v>
      </c>
      <c r="X16" s="129" t="s">
        <v>94</v>
      </c>
      <c r="Y16" s="129" t="s">
        <v>94</v>
      </c>
      <c r="Z16" s="129" t="s">
        <v>94</v>
      </c>
      <c r="AA16" s="129" t="s">
        <v>94</v>
      </c>
      <c r="AB16" s="129" t="s">
        <v>94</v>
      </c>
      <c r="AC16" s="129" t="s">
        <v>94</v>
      </c>
      <c r="AD16" s="129" t="s">
        <v>94</v>
      </c>
      <c r="AE16" s="129" t="s">
        <v>94</v>
      </c>
      <c r="AF16" s="129" t="s">
        <v>94</v>
      </c>
      <c r="AG16" s="130" t="s">
        <v>94</v>
      </c>
      <c r="AH16" s="148"/>
      <c r="AI16" s="148"/>
      <c r="AJ16" s="150"/>
    </row>
    <row r="17" spans="1:36" s="105" customFormat="1" ht="18" x14ac:dyDescent="0.25">
      <c r="A17" s="87" t="s">
        <v>70</v>
      </c>
      <c r="B17" s="61"/>
      <c r="C17" s="122">
        <f>VLOOKUP(C10,'3.táblázat'!$A$2:$B$22,2,0)</f>
        <v>56.1</v>
      </c>
      <c r="D17" s="122">
        <f>VLOOKUP(D10,'3.táblázat'!$A$2:$B$22,2,0)</f>
        <v>0</v>
      </c>
      <c r="E17" s="122">
        <f>VLOOKUP(E10,'3.táblázat'!$A$2:$B$22,2,0)</f>
        <v>0</v>
      </c>
      <c r="F17" s="122">
        <f>VLOOKUP(F10,'3.táblázat'!$A$2:$B$22,2,0)</f>
        <v>0</v>
      </c>
      <c r="G17" s="122">
        <f>VLOOKUP(G10,'3.táblázat'!$A$2:$B$22,2,0)</f>
        <v>0</v>
      </c>
      <c r="H17" s="122">
        <f>VLOOKUP(H10,'3.táblázat'!$A$2:$B$22,2,0)</f>
        <v>0</v>
      </c>
      <c r="I17" s="122">
        <f>VLOOKUP(I10,'3.táblázat'!$A$2:$B$22,2,0)</f>
        <v>0</v>
      </c>
      <c r="J17" s="122">
        <f>VLOOKUP(J10,'3.táblázat'!$A$2:$B$22,2,0)</f>
        <v>0</v>
      </c>
      <c r="K17" s="122">
        <f>VLOOKUP(K10,'3.táblázat'!$A$2:$B$22,2,0)</f>
        <v>0</v>
      </c>
      <c r="L17" s="122">
        <f>VLOOKUP(L10,'3.táblázat'!$A$2:$B$22,2,0)</f>
        <v>0</v>
      </c>
      <c r="M17" s="122">
        <f>VLOOKUP(M10,'3.táblázat'!$A$2:$B$22,2,0)</f>
        <v>0</v>
      </c>
      <c r="N17" s="122">
        <f>VLOOKUP(N10,'3.táblázat'!$A$2:$B$22,2,0)</f>
        <v>0</v>
      </c>
      <c r="O17" s="122">
        <f>VLOOKUP(O10,'3.táblázat'!$A$2:$B$22,2,0)</f>
        <v>0</v>
      </c>
      <c r="P17" s="122">
        <f>VLOOKUP(P10,'3.táblázat'!$A$2:$B$22,2,0)</f>
        <v>0</v>
      </c>
      <c r="S17" s="160"/>
      <c r="T17" s="131" t="s">
        <v>87</v>
      </c>
      <c r="U17" s="132" t="s">
        <v>87</v>
      </c>
      <c r="V17" s="132" t="s">
        <v>87</v>
      </c>
      <c r="W17" s="132" t="s">
        <v>87</v>
      </c>
      <c r="X17" s="132" t="s">
        <v>87</v>
      </c>
      <c r="Y17" s="132" t="s">
        <v>87</v>
      </c>
      <c r="Z17" s="132" t="s">
        <v>87</v>
      </c>
      <c r="AA17" s="132" t="s">
        <v>87</v>
      </c>
      <c r="AB17" s="132" t="s">
        <v>87</v>
      </c>
      <c r="AC17" s="132" t="s">
        <v>87</v>
      </c>
      <c r="AD17" s="132" t="s">
        <v>87</v>
      </c>
      <c r="AE17" s="132" t="s">
        <v>87</v>
      </c>
      <c r="AF17" s="132" t="s">
        <v>87</v>
      </c>
      <c r="AG17" s="133" t="s">
        <v>87</v>
      </c>
      <c r="AH17" s="148"/>
      <c r="AI17" s="148"/>
      <c r="AJ17" s="150"/>
    </row>
    <row r="18" spans="1:36" s="105" customFormat="1" ht="18" x14ac:dyDescent="0.25">
      <c r="A18" s="87" t="s">
        <v>88</v>
      </c>
      <c r="B18" s="62"/>
      <c r="C18" s="120">
        <f>ROUND(C12*C13*C17*(1-C21),4)</f>
        <v>30.294</v>
      </c>
      <c r="D18" s="120">
        <f>ROUND(D12*D13*D17*(1-D21),4)</f>
        <v>0</v>
      </c>
      <c r="E18" s="120">
        <f t="shared" ref="E18:P18" si="2">ROUND(E12*E13*E17*(1-E21),4)</f>
        <v>0</v>
      </c>
      <c r="F18" s="120">
        <f t="shared" si="2"/>
        <v>0</v>
      </c>
      <c r="G18" s="120">
        <f t="shared" si="2"/>
        <v>0</v>
      </c>
      <c r="H18" s="120">
        <f t="shared" si="2"/>
        <v>0</v>
      </c>
      <c r="I18" s="120">
        <f t="shared" si="2"/>
        <v>0</v>
      </c>
      <c r="J18" s="120">
        <f t="shared" si="2"/>
        <v>0</v>
      </c>
      <c r="K18" s="120">
        <f t="shared" si="2"/>
        <v>0</v>
      </c>
      <c r="L18" s="120">
        <f t="shared" si="2"/>
        <v>0</v>
      </c>
      <c r="M18" s="120">
        <f t="shared" si="2"/>
        <v>0</v>
      </c>
      <c r="N18" s="120">
        <f t="shared" si="2"/>
        <v>0</v>
      </c>
      <c r="O18" s="120">
        <f t="shared" si="2"/>
        <v>0</v>
      </c>
      <c r="P18" s="120">
        <f t="shared" si="2"/>
        <v>0</v>
      </c>
      <c r="S18" s="160"/>
      <c r="T18" s="131" t="s">
        <v>87</v>
      </c>
      <c r="U18" s="132" t="s">
        <v>87</v>
      </c>
      <c r="V18" s="132" t="s">
        <v>87</v>
      </c>
      <c r="W18" s="132" t="s">
        <v>87</v>
      </c>
      <c r="X18" s="132" t="s">
        <v>87</v>
      </c>
      <c r="Y18" s="132" t="s">
        <v>87</v>
      </c>
      <c r="Z18" s="132" t="s">
        <v>87</v>
      </c>
      <c r="AA18" s="132" t="s">
        <v>87</v>
      </c>
      <c r="AB18" s="132" t="s">
        <v>87</v>
      </c>
      <c r="AC18" s="132" t="s">
        <v>87</v>
      </c>
      <c r="AD18" s="132" t="s">
        <v>87</v>
      </c>
      <c r="AE18" s="132" t="s">
        <v>87</v>
      </c>
      <c r="AF18" s="132" t="s">
        <v>87</v>
      </c>
      <c r="AG18" s="133" t="s">
        <v>87</v>
      </c>
      <c r="AH18" s="148"/>
      <c r="AI18" s="148"/>
      <c r="AJ18" s="150"/>
    </row>
    <row r="19" spans="1:36" s="105" customFormat="1" ht="18" x14ac:dyDescent="0.25">
      <c r="A19" s="87" t="s">
        <v>71</v>
      </c>
      <c r="B19" s="125">
        <f>'3.táblázat'!B23</f>
        <v>358.7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S19" s="160"/>
      <c r="T19" s="131" t="s">
        <v>87</v>
      </c>
      <c r="U19" s="132" t="s">
        <v>87</v>
      </c>
      <c r="V19" s="132" t="s">
        <v>87</v>
      </c>
      <c r="W19" s="132" t="s">
        <v>87</v>
      </c>
      <c r="X19" s="132" t="s">
        <v>87</v>
      </c>
      <c r="Y19" s="132" t="s">
        <v>87</v>
      </c>
      <c r="Z19" s="132" t="s">
        <v>87</v>
      </c>
      <c r="AA19" s="132" t="s">
        <v>87</v>
      </c>
      <c r="AB19" s="132" t="s">
        <v>87</v>
      </c>
      <c r="AC19" s="132" t="s">
        <v>87</v>
      </c>
      <c r="AD19" s="132" t="s">
        <v>87</v>
      </c>
      <c r="AE19" s="132" t="s">
        <v>87</v>
      </c>
      <c r="AF19" s="132" t="s">
        <v>87</v>
      </c>
      <c r="AG19" s="133" t="s">
        <v>87</v>
      </c>
      <c r="AH19" s="148"/>
      <c r="AI19" s="148"/>
      <c r="AJ19" s="150"/>
    </row>
    <row r="20" spans="1:36" s="105" customFormat="1" ht="18" x14ac:dyDescent="0.25">
      <c r="A20" s="87" t="s">
        <v>4</v>
      </c>
      <c r="B20" s="63">
        <f>SUM(C20:P20)</f>
        <v>21600</v>
      </c>
      <c r="C20" s="123">
        <f>C11*C13</f>
        <v>21600</v>
      </c>
      <c r="D20" s="123">
        <f>D11*D13</f>
        <v>0</v>
      </c>
      <c r="E20" s="123">
        <f t="shared" ref="E20:P20" si="3">E11*E13</f>
        <v>0</v>
      </c>
      <c r="F20" s="123">
        <f t="shared" si="3"/>
        <v>0</v>
      </c>
      <c r="G20" s="123">
        <f t="shared" si="3"/>
        <v>0</v>
      </c>
      <c r="H20" s="123">
        <f t="shared" si="3"/>
        <v>0</v>
      </c>
      <c r="I20" s="123">
        <f t="shared" si="3"/>
        <v>0</v>
      </c>
      <c r="J20" s="123">
        <f t="shared" si="3"/>
        <v>0</v>
      </c>
      <c r="K20" s="123">
        <f t="shared" si="3"/>
        <v>0</v>
      </c>
      <c r="L20" s="123">
        <f t="shared" si="3"/>
        <v>0</v>
      </c>
      <c r="M20" s="123">
        <f t="shared" si="3"/>
        <v>0</v>
      </c>
      <c r="N20" s="123">
        <f t="shared" si="3"/>
        <v>0</v>
      </c>
      <c r="O20" s="123">
        <f t="shared" si="3"/>
        <v>0</v>
      </c>
      <c r="P20" s="123">
        <f t="shared" si="3"/>
        <v>0</v>
      </c>
      <c r="S20" s="160"/>
      <c r="T20" s="131" t="s">
        <v>87</v>
      </c>
      <c r="U20" s="132" t="s">
        <v>87</v>
      </c>
      <c r="V20" s="132" t="s">
        <v>87</v>
      </c>
      <c r="W20" s="132" t="s">
        <v>87</v>
      </c>
      <c r="X20" s="132" t="s">
        <v>87</v>
      </c>
      <c r="Y20" s="132" t="s">
        <v>87</v>
      </c>
      <c r="Z20" s="132" t="s">
        <v>87</v>
      </c>
      <c r="AA20" s="132" t="s">
        <v>87</v>
      </c>
      <c r="AB20" s="132" t="s">
        <v>87</v>
      </c>
      <c r="AC20" s="132" t="s">
        <v>87</v>
      </c>
      <c r="AD20" s="132" t="s">
        <v>87</v>
      </c>
      <c r="AE20" s="132" t="s">
        <v>87</v>
      </c>
      <c r="AF20" s="132" t="s">
        <v>87</v>
      </c>
      <c r="AG20" s="133" t="s">
        <v>87</v>
      </c>
      <c r="AH20" s="148"/>
      <c r="AI20" s="148"/>
      <c r="AJ20" s="150"/>
    </row>
    <row r="21" spans="1:36" s="105" customFormat="1" ht="18" x14ac:dyDescent="0.25">
      <c r="A21" s="87" t="s">
        <v>83</v>
      </c>
      <c r="B21" s="61"/>
      <c r="C21" s="122">
        <f>VLOOKUP(C10,'3.táblázat'!$A$1:$C$21,3,FALSE)</f>
        <v>0</v>
      </c>
      <c r="D21" s="122">
        <f>VLOOKUP(D10,'3.táblázat'!$A$1:$C$21,3,FALSE)</f>
        <v>0</v>
      </c>
      <c r="E21" s="122">
        <f>VLOOKUP(E10,'3.táblázat'!$A$1:$C$21,3,FALSE)</f>
        <v>0</v>
      </c>
      <c r="F21" s="122">
        <f>VLOOKUP(F10,'3.táblázat'!$A$1:$C$21,3,FALSE)</f>
        <v>0</v>
      </c>
      <c r="G21" s="122">
        <f>VLOOKUP(G10,'3.táblázat'!$A$1:$C$21,3,FALSE)</f>
        <v>0</v>
      </c>
      <c r="H21" s="122">
        <f>VLOOKUP(H10,'3.táblázat'!$A$1:$C$21,3,FALSE)</f>
        <v>0</v>
      </c>
      <c r="I21" s="122">
        <f>VLOOKUP(I10,'3.táblázat'!$A$1:$C$21,3,FALSE)</f>
        <v>0</v>
      </c>
      <c r="J21" s="122">
        <f>VLOOKUP(J10,'3.táblázat'!$A$1:$C$21,3,FALSE)</f>
        <v>0</v>
      </c>
      <c r="K21" s="122">
        <f>VLOOKUP(K10,'3.táblázat'!$A$1:$C$21,3,FALSE)</f>
        <v>0</v>
      </c>
      <c r="L21" s="122">
        <f>VLOOKUP(L10,'3.táblázat'!$A$1:$C$21,3,FALSE)</f>
        <v>0</v>
      </c>
      <c r="M21" s="122">
        <f>VLOOKUP(M10,'3.táblázat'!$A$1:$C$21,3,FALSE)</f>
        <v>0</v>
      </c>
      <c r="N21" s="122">
        <f>VLOOKUP(N10,'3.táblázat'!$A$1:$C$21,3,FALSE)</f>
        <v>0</v>
      </c>
      <c r="O21" s="122">
        <f>VLOOKUP(O10,'3.táblázat'!$A$1:$C$21,3,FALSE)</f>
        <v>0</v>
      </c>
      <c r="P21" s="122">
        <f>VLOOKUP(P10,'3.táblázat'!$A$1:$C$21,3,FALSE)</f>
        <v>0</v>
      </c>
      <c r="S21" s="160"/>
      <c r="T21" s="131" t="s">
        <v>87</v>
      </c>
      <c r="U21" s="132" t="s">
        <v>87</v>
      </c>
      <c r="V21" s="132" t="s">
        <v>87</v>
      </c>
      <c r="W21" s="132" t="s">
        <v>87</v>
      </c>
      <c r="X21" s="132" t="s">
        <v>87</v>
      </c>
      <c r="Y21" s="132" t="s">
        <v>87</v>
      </c>
      <c r="Z21" s="132" t="s">
        <v>87</v>
      </c>
      <c r="AA21" s="132" t="s">
        <v>87</v>
      </c>
      <c r="AB21" s="132" t="s">
        <v>87</v>
      </c>
      <c r="AC21" s="132" t="s">
        <v>87</v>
      </c>
      <c r="AD21" s="132" t="s">
        <v>87</v>
      </c>
      <c r="AE21" s="132" t="s">
        <v>87</v>
      </c>
      <c r="AF21" s="132" t="s">
        <v>87</v>
      </c>
      <c r="AG21" s="133" t="s">
        <v>87</v>
      </c>
      <c r="AH21" s="148"/>
      <c r="AI21" s="148"/>
      <c r="AJ21" s="150"/>
    </row>
    <row r="22" spans="1:36" s="105" customFormat="1" ht="18" x14ac:dyDescent="0.25">
      <c r="A22" s="87" t="s">
        <v>72</v>
      </c>
      <c r="B22" s="63">
        <f>SUM(C22:P22)</f>
        <v>0</v>
      </c>
      <c r="C22" s="124">
        <f>C20*C21</f>
        <v>0</v>
      </c>
      <c r="D22" s="124">
        <f>D20*D21</f>
        <v>0</v>
      </c>
      <c r="E22" s="124">
        <f t="shared" ref="E22:P22" si="4">E20*E21</f>
        <v>0</v>
      </c>
      <c r="F22" s="124">
        <f t="shared" si="4"/>
        <v>0</v>
      </c>
      <c r="G22" s="124">
        <f t="shared" si="4"/>
        <v>0</v>
      </c>
      <c r="H22" s="124">
        <f t="shared" si="4"/>
        <v>0</v>
      </c>
      <c r="I22" s="124">
        <f t="shared" si="4"/>
        <v>0</v>
      </c>
      <c r="J22" s="124">
        <f t="shared" si="4"/>
        <v>0</v>
      </c>
      <c r="K22" s="124">
        <f t="shared" si="4"/>
        <v>0</v>
      </c>
      <c r="L22" s="124">
        <f t="shared" si="4"/>
        <v>0</v>
      </c>
      <c r="M22" s="124">
        <f t="shared" si="4"/>
        <v>0</v>
      </c>
      <c r="N22" s="124">
        <f t="shared" si="4"/>
        <v>0</v>
      </c>
      <c r="O22" s="124">
        <f t="shared" si="4"/>
        <v>0</v>
      </c>
      <c r="P22" s="90">
        <f t="shared" si="4"/>
        <v>0</v>
      </c>
      <c r="S22" s="160"/>
      <c r="T22" s="131" t="s">
        <v>87</v>
      </c>
      <c r="U22" s="132" t="s">
        <v>87</v>
      </c>
      <c r="V22" s="132" t="s">
        <v>87</v>
      </c>
      <c r="W22" s="132" t="s">
        <v>87</v>
      </c>
      <c r="X22" s="132" t="s">
        <v>87</v>
      </c>
      <c r="Y22" s="132" t="s">
        <v>87</v>
      </c>
      <c r="Z22" s="132" t="s">
        <v>87</v>
      </c>
      <c r="AA22" s="132" t="s">
        <v>87</v>
      </c>
      <c r="AB22" s="132" t="s">
        <v>87</v>
      </c>
      <c r="AC22" s="132" t="s">
        <v>87</v>
      </c>
      <c r="AD22" s="132" t="s">
        <v>87</v>
      </c>
      <c r="AE22" s="132" t="s">
        <v>87</v>
      </c>
      <c r="AF22" s="132" t="s">
        <v>87</v>
      </c>
      <c r="AG22" s="133" t="s">
        <v>87</v>
      </c>
      <c r="AH22" s="148"/>
      <c r="AI22" s="148"/>
      <c r="AJ22" s="150"/>
    </row>
    <row r="23" spans="1:36" s="105" customFormat="1" ht="18" x14ac:dyDescent="0.25">
      <c r="A23" s="87" t="s">
        <v>82</v>
      </c>
      <c r="B23" s="56">
        <f>'3.táblázat'!C23</f>
        <v>0.1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S23" s="160"/>
      <c r="T23" s="128" t="s">
        <v>94</v>
      </c>
      <c r="U23" s="129" t="s">
        <v>94</v>
      </c>
      <c r="V23" s="129" t="s">
        <v>94</v>
      </c>
      <c r="W23" s="129" t="s">
        <v>94</v>
      </c>
      <c r="X23" s="129" t="s">
        <v>94</v>
      </c>
      <c r="Y23" s="129" t="s">
        <v>94</v>
      </c>
      <c r="Z23" s="129" t="s">
        <v>94</v>
      </c>
      <c r="AA23" s="129" t="s">
        <v>94</v>
      </c>
      <c r="AB23" s="129" t="s">
        <v>94</v>
      </c>
      <c r="AC23" s="129" t="s">
        <v>94</v>
      </c>
      <c r="AD23" s="129" t="s">
        <v>94</v>
      </c>
      <c r="AE23" s="129" t="s">
        <v>94</v>
      </c>
      <c r="AF23" s="129" t="s">
        <v>94</v>
      </c>
      <c r="AG23" s="130" t="s">
        <v>94</v>
      </c>
      <c r="AH23" s="148"/>
      <c r="AI23" s="148"/>
      <c r="AJ23" s="150"/>
    </row>
    <row r="24" spans="1:36" s="105" customFormat="1" ht="18" x14ac:dyDescent="0.25">
      <c r="A24" s="87" t="s">
        <v>73</v>
      </c>
      <c r="B24" s="63">
        <f>B11*B15*B16</f>
        <v>1100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S24" s="160"/>
      <c r="T24" s="131" t="s">
        <v>87</v>
      </c>
      <c r="U24" s="132" t="s">
        <v>87</v>
      </c>
      <c r="V24" s="132" t="s">
        <v>87</v>
      </c>
      <c r="W24" s="132" t="s">
        <v>87</v>
      </c>
      <c r="X24" s="132" t="s">
        <v>87</v>
      </c>
      <c r="Y24" s="132" t="s">
        <v>87</v>
      </c>
      <c r="Z24" s="132" t="s">
        <v>87</v>
      </c>
      <c r="AA24" s="132" t="s">
        <v>87</v>
      </c>
      <c r="AB24" s="132" t="s">
        <v>87</v>
      </c>
      <c r="AC24" s="132" t="s">
        <v>87</v>
      </c>
      <c r="AD24" s="132" t="s">
        <v>87</v>
      </c>
      <c r="AE24" s="132" t="s">
        <v>87</v>
      </c>
      <c r="AF24" s="132" t="s">
        <v>87</v>
      </c>
      <c r="AG24" s="133" t="s">
        <v>87</v>
      </c>
      <c r="AH24" s="148"/>
      <c r="AI24" s="148"/>
      <c r="AJ24" s="150"/>
    </row>
    <row r="25" spans="1:36" s="105" customFormat="1" ht="18" x14ac:dyDescent="0.25">
      <c r="A25" s="87" t="s">
        <v>74</v>
      </c>
      <c r="B25" s="63">
        <f>B24*B23</f>
        <v>110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S25" s="160"/>
      <c r="T25" s="131" t="s">
        <v>87</v>
      </c>
      <c r="U25" s="132" t="s">
        <v>87</v>
      </c>
      <c r="V25" s="132" t="s">
        <v>87</v>
      </c>
      <c r="W25" s="132" t="s">
        <v>87</v>
      </c>
      <c r="X25" s="132" t="s">
        <v>87</v>
      </c>
      <c r="Y25" s="132" t="s">
        <v>87</v>
      </c>
      <c r="Z25" s="132" t="s">
        <v>87</v>
      </c>
      <c r="AA25" s="132" t="s">
        <v>87</v>
      </c>
      <c r="AB25" s="132" t="s">
        <v>87</v>
      </c>
      <c r="AC25" s="132" t="s">
        <v>87</v>
      </c>
      <c r="AD25" s="132" t="s">
        <v>87</v>
      </c>
      <c r="AE25" s="132" t="s">
        <v>87</v>
      </c>
      <c r="AF25" s="132" t="s">
        <v>87</v>
      </c>
      <c r="AG25" s="133" t="s">
        <v>87</v>
      </c>
      <c r="AH25" s="148"/>
      <c r="AI25" s="148"/>
      <c r="AJ25" s="150"/>
    </row>
    <row r="26" spans="1:36" s="105" customFormat="1" ht="19" thickBot="1" x14ac:dyDescent="0.3">
      <c r="A26" s="88" t="s">
        <v>81</v>
      </c>
      <c r="B26" s="57">
        <v>1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S26" s="160"/>
      <c r="T26" s="134" t="s">
        <v>87</v>
      </c>
      <c r="U26" s="135" t="s">
        <v>87</v>
      </c>
      <c r="V26" s="135" t="s">
        <v>87</v>
      </c>
      <c r="W26" s="135" t="s">
        <v>87</v>
      </c>
      <c r="X26" s="135" t="s">
        <v>87</v>
      </c>
      <c r="Y26" s="135" t="s">
        <v>87</v>
      </c>
      <c r="Z26" s="135" t="s">
        <v>87</v>
      </c>
      <c r="AA26" s="135" t="s">
        <v>87</v>
      </c>
      <c r="AB26" s="135" t="s">
        <v>87</v>
      </c>
      <c r="AC26" s="135" t="s">
        <v>87</v>
      </c>
      <c r="AD26" s="135" t="s">
        <v>87</v>
      </c>
      <c r="AE26" s="135" t="s">
        <v>87</v>
      </c>
      <c r="AF26" s="135" t="s">
        <v>87</v>
      </c>
      <c r="AG26" s="136" t="s">
        <v>87</v>
      </c>
      <c r="AH26" s="148"/>
      <c r="AI26" s="148"/>
      <c r="AJ26" s="150"/>
    </row>
    <row r="27" spans="1:36" s="105" customFormat="1" ht="18" thickBot="1" x14ac:dyDescent="0.3">
      <c r="A27" s="96"/>
      <c r="B27" s="98"/>
      <c r="C27" s="98"/>
      <c r="D27" s="98"/>
      <c r="S27" s="15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8"/>
      <c r="AI27" s="148"/>
      <c r="AJ27" s="150"/>
    </row>
    <row r="28" spans="1:36" s="105" customFormat="1" ht="15" customHeight="1" x14ac:dyDescent="0.25">
      <c r="A28" s="178" t="s">
        <v>5</v>
      </c>
      <c r="B28" s="179"/>
      <c r="C28" s="179"/>
      <c r="D28" s="180"/>
      <c r="E28" s="108"/>
      <c r="F28" s="108"/>
      <c r="G28" s="108"/>
      <c r="H28" s="108"/>
      <c r="S28" s="153"/>
      <c r="T28" s="184" t="s">
        <v>97</v>
      </c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6"/>
      <c r="AH28" s="148"/>
      <c r="AI28" s="148"/>
      <c r="AJ28" s="150"/>
    </row>
    <row r="29" spans="1:36" s="105" customFormat="1" x14ac:dyDescent="0.25">
      <c r="A29" s="64"/>
      <c r="B29" s="65"/>
      <c r="C29" s="65"/>
      <c r="D29" s="66"/>
      <c r="E29" s="69"/>
      <c r="F29" s="69"/>
      <c r="G29" s="69"/>
      <c r="H29" s="69"/>
      <c r="S29" s="153"/>
      <c r="T29" s="187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9"/>
      <c r="AH29" s="148"/>
      <c r="AI29" s="148"/>
      <c r="AJ29" s="150"/>
    </row>
    <row r="30" spans="1:36" s="105" customFormat="1" x14ac:dyDescent="0.25">
      <c r="A30" s="64"/>
      <c r="B30" s="65"/>
      <c r="C30" s="65"/>
      <c r="D30" s="66"/>
      <c r="E30" s="69"/>
      <c r="F30" s="69"/>
      <c r="G30" s="69"/>
      <c r="H30" s="69"/>
      <c r="S30" s="153"/>
      <c r="T30" s="137" t="s">
        <v>95</v>
      </c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9"/>
      <c r="AH30" s="148"/>
      <c r="AI30" s="148"/>
      <c r="AJ30" s="150"/>
    </row>
    <row r="31" spans="1:36" s="105" customFormat="1" x14ac:dyDescent="0.25">
      <c r="A31" s="64"/>
      <c r="B31" s="65"/>
      <c r="C31" s="65"/>
      <c r="D31" s="66"/>
      <c r="E31" s="69"/>
      <c r="F31" s="69"/>
      <c r="G31" s="69"/>
      <c r="H31" s="69"/>
      <c r="S31" s="153"/>
      <c r="T31" s="137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9"/>
      <c r="AH31" s="148"/>
      <c r="AI31" s="148"/>
      <c r="AJ31" s="150"/>
    </row>
    <row r="32" spans="1:36" s="105" customFormat="1" ht="18" thickBot="1" x14ac:dyDescent="0.3">
      <c r="A32" s="64"/>
      <c r="B32" s="65"/>
      <c r="C32" s="65"/>
      <c r="D32" s="66"/>
      <c r="E32" s="69"/>
      <c r="F32" s="69"/>
      <c r="G32" s="69"/>
      <c r="H32" s="69"/>
      <c r="S32" s="153"/>
      <c r="T32" s="140"/>
      <c r="U32" s="141"/>
      <c r="V32" s="141"/>
      <c r="W32" s="141"/>
      <c r="X32" s="141"/>
      <c r="Y32" s="141"/>
      <c r="Z32" s="141"/>
      <c r="AA32" s="141"/>
      <c r="AB32" s="141"/>
      <c r="AC32" s="141"/>
      <c r="AD32" s="190" t="s">
        <v>96</v>
      </c>
      <c r="AE32" s="190"/>
      <c r="AF32" s="190"/>
      <c r="AG32" s="191"/>
      <c r="AH32" s="148"/>
      <c r="AI32" s="148"/>
      <c r="AJ32" s="150"/>
    </row>
    <row r="33" spans="1:36" s="105" customFormat="1" ht="18" thickBot="1" x14ac:dyDescent="0.3">
      <c r="A33" s="64"/>
      <c r="B33" s="65"/>
      <c r="C33" s="67" t="s">
        <v>7</v>
      </c>
      <c r="D33" s="66"/>
      <c r="E33" s="65"/>
      <c r="F33" s="65"/>
      <c r="G33" s="65"/>
      <c r="H33" s="65"/>
      <c r="S33" s="142"/>
      <c r="T33" s="138"/>
      <c r="U33" s="138"/>
      <c r="V33" s="138"/>
      <c r="W33" s="138"/>
      <c r="X33" s="138"/>
      <c r="Y33" s="67" t="str">
        <f>C33</f>
        <v>A távhőrendszer primerenergia hatékonysági tényezőjének értéke (GJ/GJ)</v>
      </c>
      <c r="Z33" s="138"/>
      <c r="AA33" s="138"/>
      <c r="AB33" s="138"/>
      <c r="AC33" s="138"/>
      <c r="AD33" s="138"/>
      <c r="AE33" s="138"/>
      <c r="AF33" s="138"/>
      <c r="AG33" s="138"/>
      <c r="AH33" s="148"/>
      <c r="AI33" s="148"/>
      <c r="AJ33" s="150"/>
    </row>
    <row r="34" spans="1:36" s="105" customFormat="1" ht="22" thickBot="1" x14ac:dyDescent="0.35">
      <c r="A34" s="64"/>
      <c r="B34" s="65"/>
      <c r="C34" s="68">
        <f>1/(1-B14)*(B16*B15+SUMPRODUCT(C12:P12,C13:P13))</f>
        <v>0.66764705882352948</v>
      </c>
      <c r="D34" s="66"/>
      <c r="E34" s="65"/>
      <c r="F34" s="65"/>
      <c r="G34" s="65"/>
      <c r="H34" s="65"/>
      <c r="I34" s="173"/>
      <c r="J34" s="173"/>
      <c r="K34" s="173"/>
      <c r="L34" s="173"/>
      <c r="M34" s="173"/>
      <c r="N34" s="173"/>
      <c r="O34" s="173"/>
      <c r="P34" s="173"/>
      <c r="S34" s="142"/>
      <c r="T34" s="149"/>
      <c r="U34" s="149"/>
      <c r="V34" s="149"/>
      <c r="W34" s="149"/>
      <c r="X34" s="149"/>
      <c r="Y34" s="155">
        <f t="shared" ref="Y34:Y36" si="5">C34</f>
        <v>0.66764705882352948</v>
      </c>
      <c r="Z34" s="129" t="s">
        <v>90</v>
      </c>
      <c r="AA34" s="148"/>
      <c r="AB34" s="148"/>
      <c r="AC34" s="148"/>
      <c r="AD34" s="148"/>
      <c r="AE34" s="148"/>
      <c r="AF34" s="148"/>
      <c r="AG34" s="148"/>
      <c r="AH34" s="148"/>
      <c r="AI34" s="148"/>
      <c r="AJ34" s="150"/>
    </row>
    <row r="35" spans="1:36" s="105" customFormat="1" x14ac:dyDescent="0.25">
      <c r="A35" s="64"/>
      <c r="B35" s="65"/>
      <c r="C35" s="69"/>
      <c r="D35" s="70"/>
      <c r="E35" s="69"/>
      <c r="F35" s="69"/>
      <c r="G35" s="69"/>
      <c r="H35" s="69"/>
      <c r="S35" s="142"/>
      <c r="T35" s="149"/>
      <c r="U35" s="149"/>
      <c r="V35" s="149"/>
      <c r="W35" s="149"/>
      <c r="X35" s="149"/>
      <c r="Y35" s="69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50"/>
    </row>
    <row r="36" spans="1:36" s="105" customFormat="1" ht="18" thickBot="1" x14ac:dyDescent="0.3">
      <c r="A36" s="64"/>
      <c r="B36" s="69"/>
      <c r="C36" s="67" t="s">
        <v>6</v>
      </c>
      <c r="D36" s="70"/>
      <c r="E36" s="69"/>
      <c r="F36" s="69"/>
      <c r="G36" s="69"/>
      <c r="H36" s="69"/>
      <c r="S36" s="142"/>
      <c r="T36" s="149"/>
      <c r="U36" s="149"/>
      <c r="V36" s="149"/>
      <c r="W36" s="149"/>
      <c r="X36" s="149"/>
      <c r="Y36" s="67" t="str">
        <f t="shared" si="5"/>
        <v>A távhőrendszer primerenergia hatékonysági osztálya</v>
      </c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50"/>
    </row>
    <row r="37" spans="1:36" s="105" customFormat="1" ht="22" thickBot="1" x14ac:dyDescent="0.3">
      <c r="A37" s="71"/>
      <c r="B37" s="72"/>
      <c r="C37" s="73" t="str">
        <f>IF(C34&lt;'Besorolási osztályok'!D2,'Besorolási osztályok'!A2,IF(AND('Besorolási osztályok'!B3&lt;=C34,C34&lt;'Besorolási osztályok'!D3),'Besorolási osztályok'!A3,IF(AND('Besorolási osztályok'!B4&lt;=C34,C34&lt;'Besorolási osztályok'!D4),'Besorolási osztályok'!A4,IF(AND('Besorolási osztályok'!B5&lt;=C34,C34&lt;'Besorolási osztályok'!D5),'Besorolási osztályok'!A5,IF(AND('Besorolási osztályok'!B6&lt;=C34,C34&lt;'Besorolási osztályok'!D6),'Besorolási osztályok'!A6,IF(AND('Besorolási osztályok'!B7&lt;=C34,C34&lt;'Besorolási osztályok'!D7),'Besorolási osztályok'!A7,'Besorolási osztályok'!A8))))))</f>
        <v>A+</v>
      </c>
      <c r="D37" s="74"/>
      <c r="E37" s="72"/>
      <c r="F37" s="72"/>
      <c r="G37" s="72"/>
      <c r="H37" s="72"/>
      <c r="S37" s="142"/>
      <c r="T37" s="149"/>
      <c r="U37" s="149"/>
      <c r="V37" s="149"/>
      <c r="W37" s="149"/>
      <c r="X37" s="149"/>
      <c r="Y37" s="156" t="str">
        <f>C37</f>
        <v>A+</v>
      </c>
      <c r="Z37" s="129" t="s">
        <v>90</v>
      </c>
      <c r="AA37" s="148"/>
      <c r="AB37" s="148"/>
      <c r="AC37" s="148"/>
      <c r="AD37" s="148"/>
      <c r="AE37" s="148"/>
      <c r="AF37" s="148"/>
      <c r="AG37" s="148"/>
      <c r="AH37" s="148"/>
      <c r="AI37" s="148"/>
      <c r="AJ37" s="150"/>
    </row>
    <row r="38" spans="1:36" s="105" customFormat="1" ht="18" thickBot="1" x14ac:dyDescent="0.3">
      <c r="A38" s="75"/>
      <c r="B38" s="76"/>
      <c r="C38" s="77"/>
      <c r="D38" s="78"/>
      <c r="E38" s="69"/>
      <c r="F38" s="69"/>
      <c r="G38" s="69"/>
      <c r="H38" s="69"/>
      <c r="S38" s="142"/>
      <c r="T38" s="149"/>
      <c r="U38" s="149"/>
      <c r="V38" s="149"/>
      <c r="W38" s="149"/>
      <c r="X38" s="149"/>
      <c r="Y38" s="143"/>
      <c r="Z38" s="148"/>
      <c r="AA38" s="148"/>
      <c r="AB38" s="148"/>
      <c r="AC38" s="148"/>
      <c r="AD38" s="148"/>
      <c r="AE38" s="148"/>
      <c r="AF38" s="148"/>
      <c r="AG38" s="148"/>
      <c r="AH38" s="148"/>
      <c r="AI38" s="104"/>
      <c r="AJ38" s="144"/>
    </row>
    <row r="39" spans="1:36" s="105" customFormat="1" x14ac:dyDescent="0.25">
      <c r="A39" s="175" t="s">
        <v>77</v>
      </c>
      <c r="B39" s="176"/>
      <c r="C39" s="176"/>
      <c r="D39" s="177"/>
      <c r="E39" s="109"/>
      <c r="F39" s="109"/>
      <c r="G39" s="109"/>
      <c r="H39" s="109"/>
      <c r="S39" s="142"/>
      <c r="T39" s="149"/>
      <c r="U39" s="149"/>
      <c r="V39" s="149"/>
      <c r="W39" s="149"/>
      <c r="X39" s="149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44"/>
    </row>
    <row r="40" spans="1:36" s="105" customFormat="1" x14ac:dyDescent="0.25">
      <c r="A40" s="64"/>
      <c r="B40" s="69"/>
      <c r="C40" s="69"/>
      <c r="D40" s="70"/>
      <c r="E40" s="69"/>
      <c r="F40" s="69"/>
      <c r="G40" s="69"/>
      <c r="H40" s="69"/>
      <c r="S40" s="142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44"/>
    </row>
    <row r="41" spans="1:36" s="105" customFormat="1" x14ac:dyDescent="0.25">
      <c r="A41" s="64"/>
      <c r="B41" s="69"/>
      <c r="C41" s="69"/>
      <c r="D41" s="70"/>
      <c r="E41" s="69"/>
      <c r="F41" s="69"/>
      <c r="G41" s="69"/>
      <c r="H41" s="69"/>
      <c r="S41" s="142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44"/>
    </row>
    <row r="42" spans="1:36" s="105" customFormat="1" x14ac:dyDescent="0.25">
      <c r="A42" s="64"/>
      <c r="B42" s="69"/>
      <c r="C42" s="69"/>
      <c r="D42" s="70"/>
      <c r="E42" s="69"/>
      <c r="F42" s="69"/>
      <c r="G42" s="69"/>
      <c r="H42" s="69"/>
      <c r="S42" s="142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44"/>
    </row>
    <row r="43" spans="1:36" s="105" customFormat="1" x14ac:dyDescent="0.25">
      <c r="A43" s="64"/>
      <c r="B43" s="69"/>
      <c r="C43" s="69"/>
      <c r="D43" s="70"/>
      <c r="E43" s="69"/>
      <c r="F43" s="69"/>
      <c r="G43" s="69"/>
      <c r="H43" s="69"/>
      <c r="S43" s="142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44"/>
    </row>
    <row r="44" spans="1:36" s="105" customFormat="1" x14ac:dyDescent="0.25">
      <c r="A44" s="64"/>
      <c r="B44" s="65"/>
      <c r="C44" s="69"/>
      <c r="D44" s="66"/>
      <c r="E44" s="65"/>
      <c r="F44" s="65"/>
      <c r="G44" s="65"/>
      <c r="H44" s="65"/>
      <c r="S44" s="142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44"/>
    </row>
    <row r="45" spans="1:36" s="105" customFormat="1" x14ac:dyDescent="0.25">
      <c r="A45" s="64"/>
      <c r="B45" s="65"/>
      <c r="C45" s="69"/>
      <c r="D45" s="66"/>
      <c r="E45" s="65"/>
      <c r="F45" s="65"/>
      <c r="G45" s="65"/>
      <c r="H45" s="65"/>
      <c r="S45" s="142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44"/>
    </row>
    <row r="46" spans="1:36" s="105" customFormat="1" ht="18" thickBot="1" x14ac:dyDescent="0.3">
      <c r="A46" s="64"/>
      <c r="B46" s="65"/>
      <c r="C46" s="69" t="s">
        <v>8</v>
      </c>
      <c r="D46" s="66"/>
      <c r="E46" s="65"/>
      <c r="F46" s="65"/>
      <c r="G46" s="65"/>
      <c r="H46" s="65"/>
      <c r="S46" s="142"/>
      <c r="T46" s="104"/>
      <c r="U46" s="104"/>
      <c r="V46" s="104"/>
      <c r="W46" s="104"/>
      <c r="X46" s="104"/>
      <c r="Y46" s="69" t="str">
        <f>C46</f>
        <v>A távhőrendszerben megújuló energiaforrásokkal termelt távhő részaránya</v>
      </c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44"/>
    </row>
    <row r="47" spans="1:36" s="105" customFormat="1" ht="22" thickBot="1" x14ac:dyDescent="0.3">
      <c r="A47" s="64"/>
      <c r="B47" s="65"/>
      <c r="C47" s="68">
        <f>(SUMPRODUCT(C12:P12,C21:P21)+B15*B23)/(1+B15)</f>
        <v>1.0880316518298715E-3</v>
      </c>
      <c r="D47" s="66"/>
      <c r="E47" s="65"/>
      <c r="F47" s="65"/>
      <c r="G47" s="65"/>
      <c r="H47" s="65"/>
      <c r="S47" s="142"/>
      <c r="T47" s="104"/>
      <c r="U47" s="104"/>
      <c r="V47" s="104"/>
      <c r="W47" s="104"/>
      <c r="X47" s="104"/>
      <c r="Y47" s="155">
        <f t="shared" ref="Y47:Y50" si="6">C47</f>
        <v>1.0880316518298715E-3</v>
      </c>
      <c r="Z47" s="129" t="s">
        <v>90</v>
      </c>
      <c r="AA47" s="104"/>
      <c r="AB47" s="104"/>
      <c r="AC47" s="104"/>
      <c r="AD47" s="104"/>
      <c r="AE47" s="104"/>
      <c r="AF47" s="104"/>
      <c r="AG47" s="104"/>
      <c r="AH47" s="104"/>
      <c r="AI47" s="104"/>
      <c r="AJ47" s="144"/>
    </row>
    <row r="48" spans="1:36" s="105" customFormat="1" x14ac:dyDescent="0.25">
      <c r="A48" s="64"/>
      <c r="B48" s="65"/>
      <c r="C48" s="69"/>
      <c r="D48" s="70"/>
      <c r="E48" s="69"/>
      <c r="F48" s="69"/>
      <c r="G48" s="69"/>
      <c r="H48" s="69"/>
      <c r="S48" s="142"/>
      <c r="T48" s="104"/>
      <c r="U48" s="104"/>
      <c r="V48" s="104"/>
      <c r="W48" s="104"/>
      <c r="X48" s="104"/>
      <c r="Y48" s="69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44"/>
    </row>
    <row r="49" spans="1:36" s="105" customFormat="1" ht="18" thickBot="1" x14ac:dyDescent="0.3">
      <c r="A49" s="64"/>
      <c r="B49" s="79"/>
      <c r="C49" s="69" t="s">
        <v>9</v>
      </c>
      <c r="D49" s="80"/>
      <c r="E49" s="79"/>
      <c r="F49" s="79"/>
      <c r="G49" s="79"/>
      <c r="H49" s="79"/>
      <c r="S49" s="142"/>
      <c r="T49" s="104"/>
      <c r="U49" s="104"/>
      <c r="V49" s="104"/>
      <c r="W49" s="104"/>
      <c r="X49" s="104"/>
      <c r="Y49" s="69" t="str">
        <f t="shared" si="6"/>
        <v>A távhőrendszer megújuló energiaforrásokkal termelt távhő részaránya szerinti osztályba sorolása</v>
      </c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44"/>
    </row>
    <row r="50" spans="1:36" s="105" customFormat="1" ht="22" thickBot="1" x14ac:dyDescent="0.3">
      <c r="A50" s="81"/>
      <c r="B50" s="79"/>
      <c r="C50" s="82" t="str">
        <f>IF(C47&gt;'Besorolási osztályok'!G2,'Besorolási osztályok'!A2,IF(AND('Besorolási osztályok'!E3&gt;='Besorolási osztályok'!A47,C47&gt;'Besorolási osztályok'!G3),'Besorolási osztályok'!A3,IF(AND('Besorolási osztályok'!E4&gt;=C47,C47&gt;'Besorolási osztályok'!G4),'Besorolási osztályok'!A4,IF(AND('Besorolási osztályok'!E5&gt;=C47,C47&gt;'Besorolási osztályok'!G5),'Besorolási osztályok'!A5,IF(AND('Besorolási osztályok'!E6&gt;=C47,C47&gt;'Besorolási osztályok'!G6),'Besorolási osztályok'!A6,IF(AND('Besorolási osztályok'!E7&gt;=C47,C47&gt;'Besorolási osztályok'!G7),'Besorolási osztályok'!A7,'Besorolási osztályok'!A8))))))</f>
        <v>F</v>
      </c>
      <c r="D50" s="80"/>
      <c r="E50" s="79"/>
      <c r="F50" s="79"/>
      <c r="G50" s="79"/>
      <c r="H50" s="79"/>
      <c r="S50" s="142"/>
      <c r="T50" s="104"/>
      <c r="U50" s="104"/>
      <c r="V50" s="104"/>
      <c r="W50" s="104"/>
      <c r="X50" s="104"/>
      <c r="Y50" s="157" t="str">
        <f t="shared" si="6"/>
        <v>F</v>
      </c>
      <c r="Z50" s="129" t="s">
        <v>90</v>
      </c>
      <c r="AA50" s="104"/>
      <c r="AB50" s="104"/>
      <c r="AC50" s="104"/>
      <c r="AD50" s="104"/>
      <c r="AE50" s="104"/>
      <c r="AF50" s="104"/>
      <c r="AG50" s="104"/>
      <c r="AH50" s="104"/>
      <c r="AI50" s="104"/>
      <c r="AJ50" s="144"/>
    </row>
    <row r="51" spans="1:36" s="105" customFormat="1" ht="18" thickBot="1" x14ac:dyDescent="0.3">
      <c r="A51" s="75"/>
      <c r="B51" s="76"/>
      <c r="C51" s="76"/>
      <c r="D51" s="78"/>
      <c r="E51" s="69"/>
      <c r="F51" s="69"/>
      <c r="G51" s="69"/>
      <c r="H51" s="69"/>
      <c r="S51" s="142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44"/>
    </row>
    <row r="52" spans="1:36" s="105" customFormat="1" x14ac:dyDescent="0.25">
      <c r="A52" s="175" t="s">
        <v>84</v>
      </c>
      <c r="B52" s="176"/>
      <c r="C52" s="176"/>
      <c r="D52" s="177"/>
      <c r="E52" s="109"/>
      <c r="F52" s="109"/>
      <c r="G52" s="109"/>
      <c r="H52" s="109"/>
      <c r="S52" s="142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44"/>
    </row>
    <row r="53" spans="1:36" s="105" customFormat="1" x14ac:dyDescent="0.25">
      <c r="A53" s="64"/>
      <c r="B53" s="69"/>
      <c r="C53" s="69"/>
      <c r="D53" s="70"/>
      <c r="E53" s="69"/>
      <c r="F53" s="69"/>
      <c r="G53" s="69"/>
      <c r="H53" s="69"/>
      <c r="I53" s="104"/>
      <c r="J53" s="104"/>
      <c r="K53" s="104"/>
      <c r="L53" s="104"/>
      <c r="M53" s="104"/>
      <c r="N53" s="104"/>
      <c r="O53" s="104"/>
      <c r="P53" s="104"/>
      <c r="S53" s="142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44"/>
    </row>
    <row r="54" spans="1:36" s="105" customFormat="1" x14ac:dyDescent="0.25">
      <c r="A54" s="64"/>
      <c r="B54" s="69"/>
      <c r="C54" s="69"/>
      <c r="D54" s="70"/>
      <c r="E54" s="69"/>
      <c r="F54" s="69"/>
      <c r="G54" s="69"/>
      <c r="H54" s="69"/>
      <c r="I54" s="104"/>
      <c r="J54" s="104"/>
      <c r="K54" s="104"/>
      <c r="L54" s="104"/>
      <c r="M54" s="104"/>
      <c r="N54" s="104"/>
      <c r="O54" s="104"/>
      <c r="P54" s="104"/>
      <c r="S54" s="142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44"/>
    </row>
    <row r="55" spans="1:36" s="105" customFormat="1" x14ac:dyDescent="0.25">
      <c r="A55" s="64"/>
      <c r="B55" s="69"/>
      <c r="C55" s="69"/>
      <c r="D55" s="70"/>
      <c r="E55" s="69"/>
      <c r="F55" s="69"/>
      <c r="G55" s="69"/>
      <c r="H55" s="69"/>
      <c r="I55" s="104"/>
      <c r="J55" s="104"/>
      <c r="K55" s="104"/>
      <c r="L55" s="104"/>
      <c r="M55" s="104"/>
      <c r="N55" s="104"/>
      <c r="O55" s="104"/>
      <c r="P55" s="104"/>
      <c r="S55" s="142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44"/>
    </row>
    <row r="56" spans="1:36" s="105" customFormat="1" x14ac:dyDescent="0.25">
      <c r="A56" s="64"/>
      <c r="B56" s="69"/>
      <c r="C56" s="69"/>
      <c r="D56" s="70"/>
      <c r="E56" s="69"/>
      <c r="F56" s="69"/>
      <c r="G56" s="69"/>
      <c r="H56" s="69"/>
      <c r="I56" s="104"/>
      <c r="J56" s="104"/>
      <c r="K56" s="104"/>
      <c r="L56" s="104"/>
      <c r="M56" s="104"/>
      <c r="N56" s="104"/>
      <c r="O56" s="104"/>
      <c r="P56" s="104"/>
      <c r="S56" s="142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44"/>
    </row>
    <row r="57" spans="1:36" s="105" customFormat="1" ht="18" thickBot="1" x14ac:dyDescent="0.3">
      <c r="A57" s="64"/>
      <c r="B57" s="69"/>
      <c r="C57" s="69" t="s">
        <v>75</v>
      </c>
      <c r="D57" s="70"/>
      <c r="E57" s="69"/>
      <c r="F57" s="69"/>
      <c r="G57" s="69"/>
      <c r="H57" s="69"/>
      <c r="I57" s="104"/>
      <c r="J57" s="104"/>
      <c r="K57" s="104"/>
      <c r="L57" s="104"/>
      <c r="M57" s="104"/>
      <c r="N57" s="104"/>
      <c r="O57" s="104"/>
      <c r="P57" s="104"/>
      <c r="S57" s="142"/>
      <c r="T57" s="104"/>
      <c r="U57" s="104"/>
      <c r="V57" s="104"/>
      <c r="W57" s="104"/>
      <c r="X57" s="104"/>
      <c r="Y57" s="69" t="str">
        <f>C57</f>
        <v>A távhőrendszer fajlagos CO2-kibocsátása (kg/GJ)</v>
      </c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44"/>
    </row>
    <row r="58" spans="1:36" s="105" customFormat="1" ht="22" thickBot="1" x14ac:dyDescent="0.35">
      <c r="A58" s="64"/>
      <c r="B58" s="65"/>
      <c r="C58" s="68">
        <f>1/(1-B14)*(B15*B19/3.6+SUM(C18:P18))</f>
        <v>36.929444444444449</v>
      </c>
      <c r="D58" s="66"/>
      <c r="E58" s="65"/>
      <c r="F58" s="65"/>
      <c r="G58" s="65"/>
      <c r="H58" s="65"/>
      <c r="I58" s="110"/>
      <c r="J58" s="110"/>
      <c r="K58" s="110"/>
      <c r="L58" s="110"/>
      <c r="M58" s="110"/>
      <c r="N58" s="110"/>
      <c r="O58" s="110"/>
      <c r="P58" s="110"/>
      <c r="S58" s="142"/>
      <c r="T58" s="104"/>
      <c r="U58" s="104"/>
      <c r="V58" s="104"/>
      <c r="W58" s="104"/>
      <c r="X58" s="104"/>
      <c r="Y58" s="155">
        <f t="shared" ref="Y58:Y61" si="7">C58</f>
        <v>36.929444444444449</v>
      </c>
      <c r="Z58" s="129" t="s">
        <v>90</v>
      </c>
      <c r="AA58" s="104"/>
      <c r="AB58" s="104"/>
      <c r="AC58" s="104"/>
      <c r="AD58" s="104"/>
      <c r="AE58" s="104"/>
      <c r="AF58" s="104"/>
      <c r="AG58" s="104"/>
      <c r="AH58" s="104"/>
      <c r="AI58" s="104"/>
      <c r="AJ58" s="144"/>
    </row>
    <row r="59" spans="1:36" s="105" customFormat="1" x14ac:dyDescent="0.25">
      <c r="A59" s="64"/>
      <c r="B59" s="65"/>
      <c r="C59" s="69"/>
      <c r="D59" s="70"/>
      <c r="E59" s="69"/>
      <c r="F59" s="69"/>
      <c r="G59" s="69"/>
      <c r="H59" s="69"/>
      <c r="I59" s="104"/>
      <c r="J59" s="104"/>
      <c r="K59" s="104"/>
      <c r="L59" s="104"/>
      <c r="M59" s="104"/>
      <c r="N59" s="104"/>
      <c r="O59" s="104"/>
      <c r="P59" s="104"/>
      <c r="S59" s="142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44"/>
    </row>
    <row r="60" spans="1:36" s="105" customFormat="1" ht="18" thickBot="1" x14ac:dyDescent="0.3">
      <c r="A60" s="64"/>
      <c r="B60" s="69"/>
      <c r="C60" s="69" t="s">
        <v>76</v>
      </c>
      <c r="D60" s="70"/>
      <c r="E60" s="69"/>
      <c r="F60" s="69"/>
      <c r="G60" s="69"/>
      <c r="H60" s="69"/>
      <c r="I60" s="104"/>
      <c r="J60" s="104"/>
      <c r="K60" s="104"/>
      <c r="L60" s="104"/>
      <c r="M60" s="104"/>
      <c r="N60" s="104"/>
      <c r="O60" s="104"/>
      <c r="P60" s="104"/>
      <c r="S60" s="142"/>
      <c r="T60" s="104"/>
      <c r="U60" s="104"/>
      <c r="V60" s="104"/>
      <c r="W60" s="104"/>
      <c r="X60" s="104"/>
      <c r="Y60" s="69" t="str">
        <f t="shared" si="7"/>
        <v>A távhőrendszer fajlagos CO2-kibocsátás szerinti osztályba sorolása</v>
      </c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44"/>
    </row>
    <row r="61" spans="1:36" s="105" customFormat="1" ht="22" thickBot="1" x14ac:dyDescent="0.3">
      <c r="A61" s="81"/>
      <c r="B61" s="79"/>
      <c r="C61" s="82" t="str">
        <f>IF(C58&lt;'Besorolási osztályok'!J2,'Besorolási osztályok'!A2,IF(AND('Besorolási osztályok'!H3&lt;=C58,C58&lt;'Besorolási osztályok'!J3),'Besorolási osztályok'!A3,IF(AND('Besorolási osztályok'!H4&lt;=C58,C58&lt;'Besorolási osztályok'!J4),'Besorolási osztályok'!A4,IF(AND('Besorolási osztályok'!H5&lt;=C58,C58&lt;'Besorolási osztályok'!J5),'Besorolási osztályok'!A5,IF(AND('Besorolási osztályok'!H6&lt;=C58,C58&lt;'Besorolási osztályok'!J6),'Besorolási osztályok'!A6,IF(AND('Besorolási osztályok'!H7&lt;=C58,C58&lt;'Besorolási osztályok'!J7),'Besorolási osztályok'!A7,'Besorolási osztályok'!A8))))))</f>
        <v>A+</v>
      </c>
      <c r="D61" s="80"/>
      <c r="E61" s="79"/>
      <c r="F61" s="79"/>
      <c r="G61" s="79"/>
      <c r="H61" s="69"/>
      <c r="I61" s="104"/>
      <c r="J61" s="104"/>
      <c r="K61" s="104"/>
      <c r="L61" s="104"/>
      <c r="M61" s="104"/>
      <c r="N61" s="104"/>
      <c r="O61" s="104"/>
      <c r="S61" s="142"/>
      <c r="T61" s="104"/>
      <c r="U61" s="104"/>
      <c r="V61" s="104"/>
      <c r="W61" s="104"/>
      <c r="X61" s="104"/>
      <c r="Y61" s="157" t="str">
        <f t="shared" si="7"/>
        <v>A+</v>
      </c>
      <c r="Z61" s="129" t="s">
        <v>90</v>
      </c>
      <c r="AA61" s="104"/>
      <c r="AB61" s="104"/>
      <c r="AC61" s="104"/>
      <c r="AD61" s="104"/>
      <c r="AE61" s="104"/>
      <c r="AF61" s="104"/>
      <c r="AG61" s="104"/>
      <c r="AH61" s="104"/>
      <c r="AI61" s="104"/>
      <c r="AJ61" s="144"/>
    </row>
    <row r="62" spans="1:36" s="105" customFormat="1" ht="18" thickBot="1" x14ac:dyDescent="0.3">
      <c r="A62" s="83"/>
      <c r="B62" s="84"/>
      <c r="C62" s="84"/>
      <c r="D62" s="85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S62" s="145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7"/>
    </row>
    <row r="63" spans="1:36" s="105" customFormat="1" x14ac:dyDescent="0.25">
      <c r="A63" s="96"/>
      <c r="B63" s="98"/>
      <c r="C63" s="98"/>
      <c r="D63" s="98"/>
      <c r="H63" s="104"/>
      <c r="I63" s="104"/>
      <c r="J63" s="104"/>
      <c r="K63" s="104"/>
      <c r="L63" s="104"/>
      <c r="M63" s="104"/>
      <c r="N63" s="104"/>
      <c r="O63" s="104"/>
      <c r="S63" s="142"/>
    </row>
    <row r="64" spans="1:36" s="105" customFormat="1" x14ac:dyDescent="0.25">
      <c r="A64" s="96"/>
      <c r="B64" s="98"/>
      <c r="C64" s="98"/>
      <c r="D64" s="98"/>
      <c r="H64" s="104"/>
      <c r="I64" s="104"/>
      <c r="J64" s="104"/>
      <c r="K64" s="104"/>
      <c r="L64" s="104"/>
      <c r="M64" s="104"/>
      <c r="N64" s="104"/>
      <c r="O64" s="104"/>
      <c r="S64" s="142"/>
    </row>
    <row r="65" spans="1:19" s="105" customFormat="1" x14ac:dyDescent="0.25">
      <c r="A65" s="96"/>
      <c r="B65" s="98"/>
      <c r="C65" s="98"/>
      <c r="D65" s="98"/>
      <c r="H65" s="104"/>
      <c r="I65" s="104"/>
      <c r="J65" s="104"/>
      <c r="K65" s="104"/>
      <c r="L65" s="104"/>
      <c r="M65" s="104"/>
      <c r="N65" s="104"/>
      <c r="O65" s="104"/>
      <c r="S65" s="142"/>
    </row>
    <row r="66" spans="1:19" s="105" customFormat="1" x14ac:dyDescent="0.25">
      <c r="A66" s="96"/>
      <c r="B66" s="98"/>
      <c r="C66" s="98"/>
      <c r="D66" s="98"/>
      <c r="H66" s="104"/>
      <c r="I66" s="104"/>
      <c r="J66" s="104"/>
      <c r="K66" s="104"/>
      <c r="L66" s="104"/>
      <c r="M66" s="104"/>
      <c r="N66" s="104"/>
      <c r="O66" s="104"/>
      <c r="S66" s="142"/>
    </row>
    <row r="67" spans="1:19" s="105" customFormat="1" x14ac:dyDescent="0.25">
      <c r="A67" s="96"/>
      <c r="B67" s="98"/>
      <c r="C67" s="98"/>
      <c r="D67" s="98"/>
      <c r="H67" s="104"/>
      <c r="I67" s="104"/>
      <c r="J67" s="104"/>
      <c r="K67" s="104"/>
      <c r="L67" s="104"/>
      <c r="M67" s="104"/>
      <c r="N67" s="104"/>
      <c r="O67" s="104"/>
      <c r="S67" s="142"/>
    </row>
    <row r="68" spans="1:19" s="105" customFormat="1" x14ac:dyDescent="0.25">
      <c r="A68" s="96"/>
      <c r="B68" s="98"/>
      <c r="C68" s="98"/>
      <c r="D68" s="98"/>
      <c r="I68" s="104"/>
      <c r="J68" s="104"/>
      <c r="K68" s="104"/>
      <c r="L68" s="104"/>
      <c r="M68" s="104"/>
      <c r="N68" s="104"/>
      <c r="O68" s="104"/>
      <c r="P68" s="104"/>
      <c r="S68" s="142"/>
    </row>
    <row r="69" spans="1:19" s="105" customFormat="1" x14ac:dyDescent="0.25">
      <c r="A69" s="96"/>
      <c r="B69" s="98"/>
      <c r="C69" s="98"/>
      <c r="D69" s="98"/>
      <c r="S69" s="142"/>
    </row>
    <row r="70" spans="1:19" s="105" customFormat="1" x14ac:dyDescent="0.25">
      <c r="A70" s="96"/>
      <c r="B70" s="98"/>
      <c r="C70" s="98"/>
      <c r="D70" s="98"/>
      <c r="S70" s="142"/>
    </row>
    <row r="71" spans="1:19" s="105" customFormat="1" x14ac:dyDescent="0.25">
      <c r="A71" s="96"/>
      <c r="B71" s="98"/>
      <c r="C71" s="98"/>
      <c r="D71" s="98"/>
      <c r="S71" s="142"/>
    </row>
    <row r="72" spans="1:19" s="105" customFormat="1" x14ac:dyDescent="0.25">
      <c r="A72" s="96"/>
      <c r="B72" s="98"/>
      <c r="C72" s="98"/>
      <c r="D72" s="98"/>
      <c r="S72" s="142"/>
    </row>
    <row r="73" spans="1:19" s="105" customFormat="1" x14ac:dyDescent="0.25">
      <c r="A73" s="96"/>
      <c r="B73" s="98"/>
      <c r="C73" s="98"/>
      <c r="D73" s="98"/>
      <c r="S73" s="142"/>
    </row>
    <row r="74" spans="1:19" s="105" customFormat="1" x14ac:dyDescent="0.25">
      <c r="A74" s="106"/>
      <c r="S74" s="142"/>
    </row>
    <row r="75" spans="1:19" s="105" customFormat="1" x14ac:dyDescent="0.25">
      <c r="A75" s="106"/>
      <c r="S75" s="142"/>
    </row>
    <row r="76" spans="1:19" s="105" customFormat="1" x14ac:dyDescent="0.25">
      <c r="A76" s="106"/>
      <c r="S76" s="142"/>
    </row>
    <row r="77" spans="1:19" s="105" customFormat="1" x14ac:dyDescent="0.25">
      <c r="A77" s="106"/>
      <c r="S77" s="142"/>
    </row>
  </sheetData>
  <protectedRanges>
    <protectedRange algorithmName="SHA-512" hashValue="7GwZ8hZzkBeVSi8ynXPF3mbqF+aGXgmFVEG+PPgA2nlk7hELCs8sLZcyeNV/OQ6m54iJruAvUtEeocPWR7xhDA==" saltValue="y/FqatiURuXSGKThomT5Pw==" spinCount="100000" sqref="B17:B22 B24:B25 A8:A26 A39:D62 C12:P12 C14:P26" name="Tartomány1"/>
  </protectedRanges>
  <mergeCells count="11">
    <mergeCell ref="S1:AJ1"/>
    <mergeCell ref="T28:AG29"/>
    <mergeCell ref="AD32:AG32"/>
    <mergeCell ref="B4:D4"/>
    <mergeCell ref="B3:C3"/>
    <mergeCell ref="I34:P34"/>
    <mergeCell ref="B5:D5"/>
    <mergeCell ref="A52:D52"/>
    <mergeCell ref="A28:D28"/>
    <mergeCell ref="A39:D39"/>
    <mergeCell ref="B6:D6"/>
  </mergeCells>
  <conditionalFormatting sqref="C37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7 C50 C61">
    <cfRule type="containsText" dxfId="37" priority="45" operator="containsText" text="F">
      <formula>NOT(ISERROR(SEARCH("F",C37)))</formula>
    </cfRule>
    <cfRule type="containsText" dxfId="36" priority="46" operator="containsText" text="E">
      <formula>NOT(ISERROR(SEARCH("E",C37)))</formula>
    </cfRule>
    <cfRule type="containsText" dxfId="35" priority="47" operator="containsText" text="D">
      <formula>NOT(ISERROR(SEARCH("D",C37)))</formula>
    </cfRule>
    <cfRule type="containsText" dxfId="34" priority="48" operator="containsText" text="C">
      <formula>NOT(ISERROR(SEARCH("C",C37)))</formula>
    </cfRule>
    <cfRule type="containsText" dxfId="33" priority="49" operator="containsText" text="B">
      <formula>NOT(ISERROR(SEARCH("B",C37)))</formula>
    </cfRule>
    <cfRule type="containsText" dxfId="32" priority="50" operator="containsText" text="A">
      <formula>NOT(ISERROR(SEARCH("A",C37)))</formula>
    </cfRule>
    <cfRule type="containsText" dxfId="31" priority="51" operator="containsText" text="A+">
      <formula>NOT(ISERROR(SEARCH("A+",C37)))</formula>
    </cfRule>
  </conditionalFormatting>
  <conditionalFormatting sqref="T9:AG26">
    <cfRule type="containsText" dxfId="30" priority="44" operator="containsText" text="OK">
      <formula>NOT(ISERROR(SEARCH("OK",T9)))</formula>
    </cfRule>
  </conditionalFormatting>
  <conditionalFormatting sqref="Y61">
    <cfRule type="containsText" dxfId="29" priority="7" operator="containsText" text="F">
      <formula>NOT(ISERROR(SEARCH("F",Y61)))</formula>
    </cfRule>
    <cfRule type="containsText" dxfId="28" priority="8" operator="containsText" text="E">
      <formula>NOT(ISERROR(SEARCH("E",Y61)))</formula>
    </cfRule>
    <cfRule type="containsText" dxfId="27" priority="9" operator="containsText" text="D">
      <formula>NOT(ISERROR(SEARCH("D",Y61)))</formula>
    </cfRule>
    <cfRule type="containsText" dxfId="26" priority="10" operator="containsText" text="C">
      <formula>NOT(ISERROR(SEARCH("C",Y61)))</formula>
    </cfRule>
    <cfRule type="containsText" dxfId="25" priority="11" operator="containsText" text="B">
      <formula>NOT(ISERROR(SEARCH("B",Y61)))</formula>
    </cfRule>
    <cfRule type="containsText" dxfId="24" priority="12" operator="containsText" text="A">
      <formula>NOT(ISERROR(SEARCH("A",Y61)))</formula>
    </cfRule>
    <cfRule type="containsText" dxfId="23" priority="13" operator="containsText" text="A+">
      <formula>NOT(ISERROR(SEARCH("A+",Y61)))</formula>
    </cfRule>
  </conditionalFormatting>
  <conditionalFormatting sqref="Y37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37">
    <cfRule type="containsText" dxfId="22" priority="28" operator="containsText" text="F">
      <formula>NOT(ISERROR(SEARCH("F",Y37)))</formula>
    </cfRule>
    <cfRule type="containsText" dxfId="21" priority="29" operator="containsText" text="E">
      <formula>NOT(ISERROR(SEARCH("E",Y37)))</formula>
    </cfRule>
    <cfRule type="containsText" dxfId="20" priority="30" operator="containsText" text="D">
      <formula>NOT(ISERROR(SEARCH("D",Y37)))</formula>
    </cfRule>
    <cfRule type="containsText" dxfId="19" priority="31" operator="containsText" text="C">
      <formula>NOT(ISERROR(SEARCH("C",Y37)))</formula>
    </cfRule>
    <cfRule type="containsText" dxfId="18" priority="32" operator="containsText" text="B">
      <formula>NOT(ISERROR(SEARCH("B",Y37)))</formula>
    </cfRule>
    <cfRule type="containsText" dxfId="17" priority="33" operator="containsText" text="A">
      <formula>NOT(ISERROR(SEARCH("A",Y37)))</formula>
    </cfRule>
    <cfRule type="containsText" dxfId="16" priority="34" operator="containsText" text="A+">
      <formula>NOT(ISERROR(SEARCH("A+",Y37)))</formula>
    </cfRule>
  </conditionalFormatting>
  <conditionalFormatting sqref="Y50">
    <cfRule type="containsText" dxfId="15" priority="14" operator="containsText" text="F">
      <formula>NOT(ISERROR(SEARCH("F",Y50)))</formula>
    </cfRule>
    <cfRule type="containsText" dxfId="14" priority="15" operator="containsText" text="E">
      <formula>NOT(ISERROR(SEARCH("E",Y50)))</formula>
    </cfRule>
    <cfRule type="containsText" dxfId="13" priority="16" operator="containsText" text="D">
      <formula>NOT(ISERROR(SEARCH("D",Y50)))</formula>
    </cfRule>
    <cfRule type="containsText" dxfId="12" priority="17" operator="containsText" text="C">
      <formula>NOT(ISERROR(SEARCH("C",Y50)))</formula>
    </cfRule>
    <cfRule type="containsText" dxfId="11" priority="18" operator="containsText" text="B">
      <formula>NOT(ISERROR(SEARCH("B",Y50)))</formula>
    </cfRule>
    <cfRule type="containsText" dxfId="10" priority="19" operator="containsText" text="A">
      <formula>NOT(ISERROR(SEARCH("A",Y50)))</formula>
    </cfRule>
    <cfRule type="containsText" dxfId="9" priority="20" operator="containsText" text="A+">
      <formula>NOT(ISERROR(SEARCH("A+",Y50)))</formula>
    </cfRule>
  </conditionalFormatting>
  <conditionalFormatting sqref="Z34">
    <cfRule type="containsText" dxfId="8" priority="6" operator="containsText" text="OK">
      <formula>NOT(ISERROR(SEARCH("OK",Z34)))</formula>
    </cfRule>
  </conditionalFormatting>
  <conditionalFormatting sqref="Z37">
    <cfRule type="containsText" dxfId="7" priority="5" operator="containsText" text="OK">
      <formula>NOT(ISERROR(SEARCH("OK",Z37)))</formula>
    </cfRule>
  </conditionalFormatting>
  <conditionalFormatting sqref="Z47">
    <cfRule type="containsText" dxfId="6" priority="4" operator="containsText" text="OK">
      <formula>NOT(ISERROR(SEARCH("OK",Z47)))</formula>
    </cfRule>
  </conditionalFormatting>
  <conditionalFormatting sqref="Z50">
    <cfRule type="containsText" dxfId="5" priority="3" operator="containsText" text="OK">
      <formula>NOT(ISERROR(SEARCH("OK",Z50)))</formula>
    </cfRule>
  </conditionalFormatting>
  <conditionalFormatting sqref="Z58">
    <cfRule type="containsText" dxfId="4" priority="2" operator="containsText" text="OK">
      <formula>NOT(ISERROR(SEARCH("OK",Z58)))</formula>
    </cfRule>
  </conditionalFormatting>
  <conditionalFormatting sqref="Z61">
    <cfRule type="containsText" dxfId="3" priority="1" operator="containsText" text="OK">
      <formula>NOT(ISERROR(SEARCH("OK",Z61)))</formula>
    </cfRule>
  </conditionalFormatting>
  <dataValidations count="1">
    <dataValidation type="list" allowBlank="1" showInputMessage="1" showErrorMessage="1" sqref="C9:P9" xr:uid="{00000000-0002-0000-0000-000001000000}">
      <formula1>Távhőtermelő_technológia</formula1>
    </dataValidation>
  </dataValidations>
  <pageMargins left="0.70866141732283472" right="0.70866141732283472" top="0.74803149606299213" bottom="0.74803149606299213" header="0.31496062992125984" footer="0.31496062992125984"/>
  <pageSetup paperSize="9" scale="28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'3.táblázat'!$A$3:$A$21</xm:f>
          </x14:formula1>
          <xm:sqref>C10:P10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B17"/>
  <sheetViews>
    <sheetView workbookViewId="0">
      <selection activeCell="B7" sqref="B7"/>
    </sheetView>
  </sheetViews>
  <sheetFormatPr baseColWidth="10" defaultColWidth="9.1640625" defaultRowHeight="15" x14ac:dyDescent="0.2"/>
  <cols>
    <col min="1" max="1" width="96.5" style="1" bestFit="1" customWidth="1"/>
    <col min="2" max="2" width="28" style="1" bestFit="1" customWidth="1"/>
    <col min="3" max="16384" width="9.1640625" style="1"/>
  </cols>
  <sheetData>
    <row r="1" spans="1:2" ht="50" thickBot="1" x14ac:dyDescent="0.25">
      <c r="A1" s="92" t="s">
        <v>15</v>
      </c>
      <c r="B1" s="50" t="s">
        <v>62</v>
      </c>
    </row>
    <row r="2" spans="1:2" ht="34.5" customHeight="1" thickBot="1" x14ac:dyDescent="0.25">
      <c r="A2" s="51" t="s">
        <v>87</v>
      </c>
      <c r="B2" s="52">
        <v>0</v>
      </c>
    </row>
    <row r="3" spans="1:2" ht="16" thickBot="1" x14ac:dyDescent="0.25">
      <c r="A3" s="49" t="s">
        <v>60</v>
      </c>
      <c r="B3" s="52">
        <v>1.1200000000000001</v>
      </c>
    </row>
    <row r="4" spans="1:2" ht="16" thickBot="1" x14ac:dyDescent="0.25">
      <c r="A4" s="49" t="s">
        <v>61</v>
      </c>
      <c r="B4" s="52">
        <v>1.1200000000000001</v>
      </c>
    </row>
    <row r="5" spans="1:2" ht="16" thickBot="1" x14ac:dyDescent="0.25">
      <c r="A5" s="49" t="s">
        <v>104</v>
      </c>
      <c r="B5" s="52">
        <v>2.5499999999999998</v>
      </c>
    </row>
    <row r="6" spans="1:2" ht="16" thickBot="1" x14ac:dyDescent="0.25">
      <c r="A6" s="49" t="s">
        <v>105</v>
      </c>
      <c r="B6" s="52">
        <v>1.25</v>
      </c>
    </row>
    <row r="7" spans="1:2" ht="31" thickBot="1" x14ac:dyDescent="0.25">
      <c r="A7" s="49" t="s">
        <v>106</v>
      </c>
      <c r="B7" s="52">
        <v>1.1599999999999999</v>
      </c>
    </row>
    <row r="8" spans="1:2" ht="16" thickBot="1" x14ac:dyDescent="0.25">
      <c r="A8" s="49" t="s">
        <v>107</v>
      </c>
      <c r="B8" s="52">
        <v>1.22</v>
      </c>
    </row>
    <row r="9" spans="1:2" ht="16" thickBot="1" x14ac:dyDescent="0.25">
      <c r="A9" s="49" t="s">
        <v>108</v>
      </c>
      <c r="B9" s="52">
        <v>0</v>
      </c>
    </row>
    <row r="10" spans="1:2" ht="16" thickBot="1" x14ac:dyDescent="0.25">
      <c r="A10" s="49" t="s">
        <v>109</v>
      </c>
      <c r="B10" s="52">
        <v>1</v>
      </c>
    </row>
    <row r="11" spans="1:2" ht="16" thickBot="1" x14ac:dyDescent="0.25">
      <c r="A11" s="49" t="s">
        <v>110</v>
      </c>
      <c r="B11" s="52">
        <v>1</v>
      </c>
    </row>
    <row r="12" spans="1:2" ht="16" thickBot="1" x14ac:dyDescent="0.25">
      <c r="A12" s="49" t="s">
        <v>111</v>
      </c>
      <c r="B12" s="52">
        <v>0.54</v>
      </c>
    </row>
    <row r="13" spans="1:2" ht="19.5" customHeight="1" thickBot="1" x14ac:dyDescent="0.25">
      <c r="A13" s="49" t="s">
        <v>112</v>
      </c>
      <c r="B13" s="52">
        <v>0.87</v>
      </c>
    </row>
    <row r="14" spans="1:2" ht="19.5" customHeight="1" thickBot="1" x14ac:dyDescent="0.25">
      <c r="A14" s="49" t="s">
        <v>113</v>
      </c>
      <c r="B14" s="52">
        <v>0.55000000000000004</v>
      </c>
    </row>
    <row r="15" spans="1:2" ht="19.5" customHeight="1" thickBot="1" x14ac:dyDescent="0.25">
      <c r="A15" s="49" t="s">
        <v>114</v>
      </c>
      <c r="B15" s="52">
        <v>0.72</v>
      </c>
    </row>
    <row r="16" spans="1:2" ht="19.5" customHeight="1" thickBot="1" x14ac:dyDescent="0.25">
      <c r="A16" s="49" t="s">
        <v>115</v>
      </c>
      <c r="B16" s="52">
        <v>0.82</v>
      </c>
    </row>
    <row r="17" spans="1:2" ht="16" thickBot="1" x14ac:dyDescent="0.25">
      <c r="A17" s="53" t="s">
        <v>116</v>
      </c>
      <c r="B17" s="52">
        <v>0.7142857142857143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3"/>
  <dimension ref="A1:B5"/>
  <sheetViews>
    <sheetView workbookViewId="0">
      <selection activeCell="B3" sqref="B3"/>
    </sheetView>
  </sheetViews>
  <sheetFormatPr baseColWidth="10" defaultColWidth="8.83203125" defaultRowHeight="15" x14ac:dyDescent="0.2"/>
  <cols>
    <col min="1" max="2" width="39.33203125" style="1" customWidth="1"/>
  </cols>
  <sheetData>
    <row r="1" spans="1:2" ht="57" customHeight="1" thickBot="1" x14ac:dyDescent="0.25">
      <c r="A1" s="193" t="s">
        <v>29</v>
      </c>
      <c r="B1" s="194"/>
    </row>
    <row r="2" spans="1:2" ht="16" thickBot="1" x14ac:dyDescent="0.25">
      <c r="A2" s="8" t="s">
        <v>30</v>
      </c>
      <c r="B2" s="9" t="s">
        <v>31</v>
      </c>
    </row>
    <row r="3" spans="1:2" ht="16" thickBot="1" x14ac:dyDescent="0.25">
      <c r="A3" s="8" t="s">
        <v>32</v>
      </c>
      <c r="B3" s="10">
        <v>1.0999999999999999E-2</v>
      </c>
    </row>
    <row r="4" spans="1:2" ht="16" thickBot="1" x14ac:dyDescent="0.25">
      <c r="A4" s="8" t="s">
        <v>33</v>
      </c>
      <c r="B4" s="10">
        <v>8.0000000000000002E-3</v>
      </c>
    </row>
    <row r="5" spans="1:2" ht="16" thickBot="1" x14ac:dyDescent="0.25">
      <c r="A5" s="8" t="s">
        <v>34</v>
      </c>
      <c r="B5" s="10">
        <v>6.0000000000000001E-3</v>
      </c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5"/>
  <dimension ref="A1:D25"/>
  <sheetViews>
    <sheetView zoomScale="140" zoomScaleNormal="140" workbookViewId="0">
      <selection activeCell="B19" sqref="B19"/>
    </sheetView>
  </sheetViews>
  <sheetFormatPr baseColWidth="10" defaultColWidth="9.1640625" defaultRowHeight="15" x14ac:dyDescent="0.2"/>
  <cols>
    <col min="1" max="1" width="48.33203125" style="1" customWidth="1"/>
    <col min="2" max="2" width="13" style="1" customWidth="1"/>
    <col min="3" max="3" width="16.33203125" style="1" bestFit="1" customWidth="1"/>
    <col min="4" max="4" width="22.33203125" style="1" customWidth="1"/>
    <col min="5" max="16384" width="9.1640625" style="1"/>
  </cols>
  <sheetData>
    <row r="1" spans="1:3" ht="52.5" customHeight="1" thickBot="1" x14ac:dyDescent="0.25">
      <c r="A1" s="193" t="s">
        <v>16</v>
      </c>
      <c r="B1" s="194"/>
      <c r="C1" s="163" t="s">
        <v>35</v>
      </c>
    </row>
    <row r="2" spans="1:3" ht="18" thickBot="1" x14ac:dyDescent="0.25">
      <c r="A2" s="2" t="s">
        <v>17</v>
      </c>
      <c r="B2" s="3" t="s">
        <v>18</v>
      </c>
      <c r="C2" s="164" t="s">
        <v>36</v>
      </c>
    </row>
    <row r="3" spans="1:3" ht="16" thickBot="1" x14ac:dyDescent="0.25">
      <c r="A3" s="118" t="s">
        <v>87</v>
      </c>
      <c r="B3" s="3">
        <v>0</v>
      </c>
      <c r="C3" s="165">
        <v>0</v>
      </c>
    </row>
    <row r="4" spans="1:3" ht="16" thickBot="1" x14ac:dyDescent="0.25">
      <c r="A4" s="6" t="s">
        <v>19</v>
      </c>
      <c r="B4" s="4">
        <v>94.6</v>
      </c>
      <c r="C4" s="4">
        <v>0</v>
      </c>
    </row>
    <row r="5" spans="1:3" ht="16" thickBot="1" x14ac:dyDescent="0.25">
      <c r="A5" s="6" t="s">
        <v>20</v>
      </c>
      <c r="B5" s="4">
        <v>113.2</v>
      </c>
      <c r="C5" s="4">
        <v>0</v>
      </c>
    </row>
    <row r="6" spans="1:3" ht="16" thickBot="1" x14ac:dyDescent="0.25">
      <c r="A6" s="7" t="s">
        <v>21</v>
      </c>
      <c r="B6" s="4">
        <v>109.6</v>
      </c>
      <c r="C6" s="4">
        <v>1</v>
      </c>
    </row>
    <row r="7" spans="1:3" ht="16" thickBot="1" x14ac:dyDescent="0.25">
      <c r="A7" s="6" t="s">
        <v>37</v>
      </c>
      <c r="B7" s="4">
        <v>0</v>
      </c>
      <c r="C7" s="4">
        <v>1</v>
      </c>
    </row>
    <row r="8" spans="1:3" ht="16" thickBot="1" x14ac:dyDescent="0.25">
      <c r="A8" s="6" t="s">
        <v>80</v>
      </c>
      <c r="B8" s="4">
        <v>0</v>
      </c>
      <c r="C8" s="4">
        <v>0</v>
      </c>
    </row>
    <row r="9" spans="1:3" ht="16" thickBot="1" x14ac:dyDescent="0.25">
      <c r="A9" s="6" t="s">
        <v>100</v>
      </c>
      <c r="B9" s="4">
        <v>0</v>
      </c>
      <c r="C9" s="4">
        <v>0</v>
      </c>
    </row>
    <row r="10" spans="1:3" ht="16" thickBot="1" x14ac:dyDescent="0.25">
      <c r="A10" s="6" t="s">
        <v>101</v>
      </c>
      <c r="B10" s="4">
        <v>0</v>
      </c>
      <c r="C10" s="4">
        <v>1</v>
      </c>
    </row>
    <row r="11" spans="1:3" ht="16" thickBot="1" x14ac:dyDescent="0.25">
      <c r="A11" s="7" t="s">
        <v>22</v>
      </c>
      <c r="B11" s="5">
        <v>90.5</v>
      </c>
      <c r="C11" s="4">
        <v>0.5</v>
      </c>
    </row>
    <row r="12" spans="1:3" ht="16" thickBot="1" x14ac:dyDescent="0.25">
      <c r="A12" s="6" t="s">
        <v>23</v>
      </c>
      <c r="B12" s="4">
        <v>74.099999999999994</v>
      </c>
      <c r="C12" s="4">
        <v>0</v>
      </c>
    </row>
    <row r="13" spans="1:3" ht="16" thickBot="1" x14ac:dyDescent="0.25">
      <c r="A13" s="6" t="s">
        <v>24</v>
      </c>
      <c r="B13" s="4">
        <v>77.400000000000006</v>
      </c>
      <c r="C13" s="4">
        <v>0</v>
      </c>
    </row>
    <row r="14" spans="1:3" ht="16" thickBot="1" x14ac:dyDescent="0.25">
      <c r="A14" s="6" t="s">
        <v>25</v>
      </c>
      <c r="B14" s="4">
        <v>56.1</v>
      </c>
      <c r="C14" s="4">
        <v>0</v>
      </c>
    </row>
    <row r="15" spans="1:3" ht="16" thickBot="1" x14ac:dyDescent="0.25">
      <c r="A15" s="6" t="s">
        <v>99</v>
      </c>
      <c r="B15" s="4">
        <v>63.1</v>
      </c>
      <c r="C15" s="4">
        <v>0</v>
      </c>
    </row>
    <row r="16" spans="1:3" ht="16" thickBot="1" x14ac:dyDescent="0.25">
      <c r="A16" s="6" t="s">
        <v>26</v>
      </c>
      <c r="B16" s="4">
        <v>47.7</v>
      </c>
      <c r="C16" s="4">
        <v>0</v>
      </c>
    </row>
    <row r="17" spans="1:4" ht="16" thickBot="1" x14ac:dyDescent="0.25">
      <c r="A17" s="6" t="s">
        <v>27</v>
      </c>
      <c r="B17" s="4">
        <v>242</v>
      </c>
      <c r="C17" s="4">
        <v>0</v>
      </c>
    </row>
    <row r="18" spans="1:4" ht="16" thickBot="1" x14ac:dyDescent="0.25">
      <c r="A18" s="6" t="s">
        <v>28</v>
      </c>
      <c r="B18" s="4">
        <v>54.9</v>
      </c>
      <c r="C18" s="4">
        <v>1</v>
      </c>
    </row>
    <row r="19" spans="1:4" ht="16" thickBot="1" x14ac:dyDescent="0.25">
      <c r="A19" s="6" t="s">
        <v>117</v>
      </c>
      <c r="B19" s="171">
        <f>B23/3.6</f>
        <v>99.638888888888886</v>
      </c>
      <c r="C19" s="166">
        <v>0.1</v>
      </c>
      <c r="D19" s="1" t="s">
        <v>135</v>
      </c>
    </row>
    <row r="20" spans="1:4" ht="16" thickBot="1" x14ac:dyDescent="0.25">
      <c r="A20" s="6" t="s">
        <v>118</v>
      </c>
      <c r="B20" s="172">
        <f>B23/3.6</f>
        <v>99.638888888888886</v>
      </c>
      <c r="C20" s="4">
        <v>0.1</v>
      </c>
    </row>
    <row r="21" spans="1:4" ht="16" thickBot="1" x14ac:dyDescent="0.25">
      <c r="A21" s="6" t="s">
        <v>79</v>
      </c>
      <c r="B21" s="4"/>
      <c r="C21" s="4" t="s">
        <v>78</v>
      </c>
    </row>
    <row r="22" spans="1:4" ht="16" thickBot="1" x14ac:dyDescent="0.25">
      <c r="A22" s="2"/>
      <c r="B22" s="3" t="s">
        <v>150</v>
      </c>
      <c r="C22" s="4"/>
    </row>
    <row r="23" spans="1:4" s="89" customFormat="1" ht="16" thickBot="1" x14ac:dyDescent="0.25">
      <c r="A23" s="161" t="s">
        <v>63</v>
      </c>
      <c r="B23" s="162">
        <v>358.7</v>
      </c>
      <c r="C23" s="162">
        <v>0.1</v>
      </c>
    </row>
    <row r="25" spans="1:4" ht="75" customHeight="1" x14ac:dyDescent="0.2">
      <c r="A25" s="195" t="s">
        <v>64</v>
      </c>
      <c r="B25" s="195"/>
      <c r="C25" s="195"/>
    </row>
  </sheetData>
  <mergeCells count="2">
    <mergeCell ref="A1:B1"/>
    <mergeCell ref="A25:C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BBCE3-4FF9-0A4C-ADAD-FA5E4C161FF6}">
  <dimension ref="A1:J5"/>
  <sheetViews>
    <sheetView zoomScale="150" zoomScaleNormal="150" workbookViewId="0">
      <selection activeCell="F9" sqref="F9"/>
    </sheetView>
  </sheetViews>
  <sheetFormatPr baseColWidth="10" defaultRowHeight="15" x14ac:dyDescent="0.2"/>
  <cols>
    <col min="1" max="1" width="19.33203125" customWidth="1"/>
    <col min="2" max="2" width="15.33203125" customWidth="1"/>
  </cols>
  <sheetData>
    <row r="1" spans="1:10" x14ac:dyDescent="0.2">
      <c r="A1" t="s">
        <v>122</v>
      </c>
    </row>
    <row r="2" spans="1:10" ht="17" x14ac:dyDescent="0.25">
      <c r="A2" t="s">
        <v>119</v>
      </c>
      <c r="B2">
        <f>IFERROR(1/(B4*B5),0)</f>
        <v>1</v>
      </c>
    </row>
    <row r="4" spans="1:10" ht="18" x14ac:dyDescent="0.25">
      <c r="A4" s="168" t="s">
        <v>120</v>
      </c>
      <c r="B4" s="170">
        <v>1</v>
      </c>
    </row>
    <row r="5" spans="1:10" ht="18" x14ac:dyDescent="0.25">
      <c r="A5" s="168" t="s">
        <v>121</v>
      </c>
      <c r="B5" s="170">
        <v>1</v>
      </c>
      <c r="J5" s="167"/>
    </row>
  </sheetData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60D56-94D1-A147-987F-2C9093BE3379}">
  <dimension ref="A1:B9"/>
  <sheetViews>
    <sheetView zoomScale="150" zoomScaleNormal="150" workbookViewId="0">
      <selection activeCell="D18" sqref="D18"/>
    </sheetView>
  </sheetViews>
  <sheetFormatPr baseColWidth="10" defaultRowHeight="15" x14ac:dyDescent="0.2"/>
  <cols>
    <col min="1" max="1" width="31.5" customWidth="1"/>
    <col min="2" max="2" width="11.6640625" bestFit="1" customWidth="1"/>
  </cols>
  <sheetData>
    <row r="1" spans="1:2" x14ac:dyDescent="0.2">
      <c r="A1" t="s">
        <v>123</v>
      </c>
    </row>
    <row r="2" spans="1:2" ht="17" x14ac:dyDescent="0.25">
      <c r="A2" t="s">
        <v>124</v>
      </c>
      <c r="B2">
        <f>IFERROR(((1+B4)/B6)-(B4/B5),0)</f>
        <v>0</v>
      </c>
    </row>
    <row r="4" spans="1:2" ht="18" x14ac:dyDescent="0.25">
      <c r="A4" s="168" t="s">
        <v>125</v>
      </c>
      <c r="B4">
        <f>IFERROR(B8/B9,0)</f>
        <v>0</v>
      </c>
    </row>
    <row r="5" spans="1:2" ht="18" x14ac:dyDescent="0.25">
      <c r="A5" s="168" t="s">
        <v>126</v>
      </c>
      <c r="B5" s="170">
        <v>1</v>
      </c>
    </row>
    <row r="6" spans="1:2" ht="18" x14ac:dyDescent="0.25">
      <c r="A6" s="168" t="s">
        <v>127</v>
      </c>
      <c r="B6">
        <f>IFERROR((B8+B9)/B7,0)</f>
        <v>0</v>
      </c>
    </row>
    <row r="7" spans="1:2" ht="18" x14ac:dyDescent="0.25">
      <c r="A7" s="169" t="s">
        <v>128</v>
      </c>
      <c r="B7" s="170">
        <v>0</v>
      </c>
    </row>
    <row r="8" spans="1:2" ht="18" x14ac:dyDescent="0.25">
      <c r="A8" s="169" t="s">
        <v>129</v>
      </c>
      <c r="B8" s="170">
        <v>0</v>
      </c>
    </row>
    <row r="9" spans="1:2" ht="18" x14ac:dyDescent="0.25">
      <c r="A9" s="169" t="s">
        <v>130</v>
      </c>
      <c r="B9" s="170">
        <v>0</v>
      </c>
    </row>
  </sheetData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A3E8D-85E0-4542-96E9-17427CD47783}">
  <dimension ref="A1:B6"/>
  <sheetViews>
    <sheetView zoomScale="150" zoomScaleNormal="150" workbookViewId="0">
      <selection activeCell="G17" sqref="G17"/>
    </sheetView>
  </sheetViews>
  <sheetFormatPr baseColWidth="10" defaultRowHeight="15" x14ac:dyDescent="0.2"/>
  <sheetData>
    <row r="1" spans="1:2" x14ac:dyDescent="0.2">
      <c r="A1" t="s">
        <v>131</v>
      </c>
    </row>
    <row r="2" spans="1:2" ht="17" x14ac:dyDescent="0.25">
      <c r="A2" t="s">
        <v>132</v>
      </c>
      <c r="B2">
        <f>IFERROR((((1-B6)*B5)+(B6*(1/B4))),0)</f>
        <v>2.5</v>
      </c>
    </row>
    <row r="4" spans="1:2" ht="18" x14ac:dyDescent="0.25">
      <c r="A4" s="168" t="s">
        <v>120</v>
      </c>
      <c r="B4" s="170">
        <v>1</v>
      </c>
    </row>
    <row r="5" spans="1:2" ht="18" x14ac:dyDescent="0.25">
      <c r="A5" s="169" t="s">
        <v>134</v>
      </c>
      <c r="B5" s="170">
        <v>2.5</v>
      </c>
    </row>
    <row r="6" spans="1:2" ht="17" x14ac:dyDescent="0.25">
      <c r="A6" t="s">
        <v>133</v>
      </c>
      <c r="B6" s="170">
        <v>0</v>
      </c>
    </row>
  </sheetData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6"/>
  <dimension ref="A1:J8"/>
  <sheetViews>
    <sheetView tabSelected="1" zoomScale="140" zoomScaleNormal="140" workbookViewId="0">
      <selection activeCell="E6" sqref="E6"/>
    </sheetView>
  </sheetViews>
  <sheetFormatPr baseColWidth="10" defaultColWidth="8.83203125" defaultRowHeight="15" x14ac:dyDescent="0.2"/>
  <sheetData>
    <row r="1" spans="1:10" ht="16" thickBot="1" x14ac:dyDescent="0.25">
      <c r="A1" s="11" t="s">
        <v>38</v>
      </c>
      <c r="B1" s="196" t="s">
        <v>39</v>
      </c>
      <c r="C1" s="197"/>
      <c r="D1" s="198"/>
      <c r="E1" s="199" t="s">
        <v>40</v>
      </c>
      <c r="F1" s="200"/>
      <c r="G1" s="201"/>
      <c r="H1" s="202" t="s">
        <v>41</v>
      </c>
      <c r="I1" s="197"/>
      <c r="J1" s="198"/>
    </row>
    <row r="2" spans="1:10" ht="16" thickBot="1" x14ac:dyDescent="0.25">
      <c r="A2" s="12" t="s">
        <v>13</v>
      </c>
      <c r="B2" s="13"/>
      <c r="C2" s="14" t="s">
        <v>42</v>
      </c>
      <c r="D2" s="14">
        <v>0.94</v>
      </c>
      <c r="E2" s="15"/>
      <c r="F2" s="16" t="s">
        <v>43</v>
      </c>
      <c r="G2" s="17">
        <v>0.42</v>
      </c>
      <c r="H2" s="15"/>
      <c r="I2" s="14" t="s">
        <v>44</v>
      </c>
      <c r="J2" s="17">
        <v>40.4</v>
      </c>
    </row>
    <row r="3" spans="1:10" ht="16" thickBot="1" x14ac:dyDescent="0.25">
      <c r="A3" s="18" t="s">
        <v>45</v>
      </c>
      <c r="B3" s="19">
        <v>0.94</v>
      </c>
      <c r="C3" s="20" t="s">
        <v>46</v>
      </c>
      <c r="D3" s="20">
        <v>1.03</v>
      </c>
      <c r="E3" s="20">
        <v>0.42</v>
      </c>
      <c r="F3" s="22" t="s">
        <v>47</v>
      </c>
      <c r="G3" s="20">
        <v>0.27300000000000002</v>
      </c>
      <c r="H3" s="21">
        <v>40.4</v>
      </c>
      <c r="I3" s="20" t="s">
        <v>48</v>
      </c>
      <c r="J3" s="21">
        <v>47.1</v>
      </c>
    </row>
    <row r="4" spans="1:10" ht="16" thickBot="1" x14ac:dyDescent="0.25">
      <c r="A4" s="23" t="s">
        <v>49</v>
      </c>
      <c r="B4" s="24">
        <v>1.03</v>
      </c>
      <c r="C4" s="25" t="s">
        <v>46</v>
      </c>
      <c r="D4" s="25">
        <v>1.1100000000000001</v>
      </c>
      <c r="E4" s="25">
        <v>0.27300000000000002</v>
      </c>
      <c r="F4" s="27" t="s">
        <v>50</v>
      </c>
      <c r="G4" s="25">
        <v>0.21</v>
      </c>
      <c r="H4" s="26">
        <v>47.1</v>
      </c>
      <c r="I4" s="25" t="s">
        <v>51</v>
      </c>
      <c r="J4" s="26">
        <v>53.9</v>
      </c>
    </row>
    <row r="5" spans="1:10" ht="16" thickBot="1" x14ac:dyDescent="0.25">
      <c r="A5" s="28" t="s">
        <v>52</v>
      </c>
      <c r="B5" s="29">
        <v>1.1100000000000001</v>
      </c>
      <c r="C5" s="30" t="s">
        <v>46</v>
      </c>
      <c r="D5" s="30">
        <v>1.2</v>
      </c>
      <c r="E5" s="29">
        <v>0.21</v>
      </c>
      <c r="F5" s="32" t="s">
        <v>50</v>
      </c>
      <c r="G5" s="29">
        <v>0.16800000000000001</v>
      </c>
      <c r="H5" s="31">
        <v>53.9</v>
      </c>
      <c r="I5" s="30" t="s">
        <v>51</v>
      </c>
      <c r="J5" s="31">
        <v>67.3</v>
      </c>
    </row>
    <row r="6" spans="1:10" ht="16" thickBot="1" x14ac:dyDescent="0.25">
      <c r="A6" s="33" t="s">
        <v>53</v>
      </c>
      <c r="B6" s="34">
        <v>1.2</v>
      </c>
      <c r="C6" s="35" t="s">
        <v>46</v>
      </c>
      <c r="D6" s="35">
        <v>1.29</v>
      </c>
      <c r="E6" s="35">
        <v>0.16800000000000001</v>
      </c>
      <c r="F6" s="37" t="s">
        <v>50</v>
      </c>
      <c r="G6" s="35">
        <v>0.126</v>
      </c>
      <c r="H6" s="36">
        <v>67.3</v>
      </c>
      <c r="I6" s="35" t="s">
        <v>51</v>
      </c>
      <c r="J6" s="36">
        <v>77.400000000000006</v>
      </c>
    </row>
    <row r="7" spans="1:10" ht="16" thickBot="1" x14ac:dyDescent="0.25">
      <c r="A7" s="38" t="s">
        <v>12</v>
      </c>
      <c r="B7" s="39">
        <v>1.29</v>
      </c>
      <c r="C7" s="40" t="s">
        <v>46</v>
      </c>
      <c r="D7" s="40">
        <v>1.37</v>
      </c>
      <c r="E7" s="40">
        <v>0.126</v>
      </c>
      <c r="F7" s="42" t="s">
        <v>50</v>
      </c>
      <c r="G7" s="40">
        <v>6.3E-2</v>
      </c>
      <c r="H7" s="41">
        <v>77.400000000000006</v>
      </c>
      <c r="I7" s="40" t="s">
        <v>51</v>
      </c>
      <c r="J7" s="41">
        <v>87.5</v>
      </c>
    </row>
    <row r="8" spans="1:10" ht="16" thickBot="1" x14ac:dyDescent="0.25">
      <c r="A8" s="43" t="s">
        <v>54</v>
      </c>
      <c r="B8" s="44">
        <v>1.37</v>
      </c>
      <c r="C8" s="45" t="s">
        <v>55</v>
      </c>
      <c r="D8" s="45"/>
      <c r="E8" s="44">
        <v>6.3E-2</v>
      </c>
      <c r="F8" s="47" t="s">
        <v>56</v>
      </c>
      <c r="G8" s="45"/>
      <c r="H8" s="46">
        <v>87.5</v>
      </c>
      <c r="I8" s="45" t="s">
        <v>57</v>
      </c>
      <c r="J8" s="48"/>
    </row>
  </sheetData>
  <mergeCells count="3">
    <mergeCell ref="B1:D1"/>
    <mergeCell ref="E1:G1"/>
    <mergeCell ref="H1:J1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EE4C7E74-4E5F-4E30-945A-D34688EF3A0F}">
            <xm:f>NOT(ISERROR(SEARCH($A$4,'Távhő Ökocímke Adatlap'!C37)))</xm:f>
            <xm:f>$A$4</xm:f>
            <x14:dxf>
              <fill>
                <patternFill>
                  <bgColor rgb="FF66FF33"/>
                </patternFill>
              </fill>
            </x14:dxf>
          </x14:cfRule>
          <x14:cfRule type="containsText" priority="2" operator="containsText" id="{E416FF69-EC38-4A9C-888C-83626804C981}">
            <xm:f>NOT(ISERROR(SEARCH($A$3,C39)))</xm:f>
            <xm:f>$A$3</xm:f>
            <x14:dxf>
              <fill>
                <patternFill>
                  <bgColor rgb="FF00CC00"/>
                </patternFill>
              </fill>
            </x14:dxf>
          </x14:cfRule>
          <x14:cfRule type="containsText" priority="3" operator="containsText" id="{B6A7277B-C0B8-45D9-B997-F84F313A7B49}">
            <xm:f>NOT(ISERROR(SEARCH($A$2,C39)))</xm:f>
            <xm:f>$A$2</xm:f>
            <x14:dxf>
              <fill>
                <patternFill>
                  <bgColor rgb="FF008000"/>
                </patternFill>
              </fill>
            </x14:dxf>
          </x14:cfRule>
          <xm:sqref>C39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4</vt:i4>
      </vt:variant>
    </vt:vector>
  </HeadingPairs>
  <TitlesOfParts>
    <vt:vector size="12" baseType="lpstr">
      <vt:lpstr>Távhő Ökocímke Adatlap</vt:lpstr>
      <vt:lpstr>1.táblázat</vt:lpstr>
      <vt:lpstr>2.táblázat</vt:lpstr>
      <vt:lpstr>3.táblázat</vt:lpstr>
      <vt:lpstr>e VKk</vt:lpstr>
      <vt:lpstr>Kapcsolt ei meghatározás</vt:lpstr>
      <vt:lpstr>Saját e vill</vt:lpstr>
      <vt:lpstr>Besorolási osztályok</vt:lpstr>
      <vt:lpstr>Energia</vt:lpstr>
      <vt:lpstr>'Távhő Ökocímke Adatlap'!Nyomtatási_terület</vt:lpstr>
      <vt:lpstr>Távhőtermelő_technológia</vt:lpstr>
      <vt:lpstr>VER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Orbán Péter</dc:creator>
  <cp:lastModifiedBy>Nagy Edit</cp:lastModifiedBy>
  <cp:lastPrinted>2015-08-20T09:31:05Z</cp:lastPrinted>
  <dcterms:created xsi:type="dcterms:W3CDTF">2015-07-08T11:32:32Z</dcterms:created>
  <dcterms:modified xsi:type="dcterms:W3CDTF">2022-01-12T08:22:55Z</dcterms:modified>
</cp:coreProperties>
</file>