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vhő ökocímke\Pályázati felhívás\DOKUMENTUMOK\Módosítás_20170711\"/>
    </mc:Choice>
  </mc:AlternateContent>
  <bookViews>
    <workbookView xWindow="0" yWindow="0" windowWidth="24000" windowHeight="9000"/>
  </bookViews>
  <sheets>
    <sheet name="Távhő Ökocímke Adatlap" sheetId="1" r:id="rId1"/>
    <sheet name="1.táblázat" sheetId="2" r:id="rId2"/>
    <sheet name="2.táblázat" sheetId="4" r:id="rId3"/>
    <sheet name="3.táblázat" sheetId="5" r:id="rId4"/>
    <sheet name="4.táblázat" sheetId="3" r:id="rId5"/>
    <sheet name="6.táblázat" sheetId="6" r:id="rId6"/>
  </sheets>
  <definedNames>
    <definedName name="Energia">'4.táblázat'!$A$4:$A$17</definedName>
    <definedName name="_xlnm.Print_Area" localSheetId="0">'Távhő Ökocímke Adatlap'!$A$3:$P$60</definedName>
    <definedName name="Primer">'3.táblázat'!$A$4:$A$10</definedName>
    <definedName name="Tavhoteremeltech">'1.táblázat'!#REF!</definedName>
    <definedName name="Távhőtermelő_technológia">'1.táblázat'!$A$2:$A$16</definedName>
    <definedName name="VER">'4.táblázat'!$A$20:$A$20</definedName>
  </definedNames>
  <calcPr calcId="162913"/>
</workbook>
</file>

<file path=xl/calcChain.xml><?xml version="1.0" encoding="utf-8"?>
<calcChain xmlns="http://schemas.openxmlformats.org/spreadsheetml/2006/main">
  <c r="D11" i="1" l="1"/>
  <c r="D20" i="1" l="1"/>
  <c r="B22" i="1"/>
  <c r="P12" i="1"/>
  <c r="P19" i="1" s="1"/>
  <c r="P21" i="1" s="1"/>
  <c r="E12" i="1"/>
  <c r="F12" i="1"/>
  <c r="G12" i="1"/>
  <c r="H12" i="1"/>
  <c r="I12" i="1"/>
  <c r="J12" i="1"/>
  <c r="K12" i="1"/>
  <c r="L12" i="1"/>
  <c r="M12" i="1"/>
  <c r="N12" i="1"/>
  <c r="O12" i="1"/>
  <c r="E16" i="1"/>
  <c r="F16" i="1"/>
  <c r="G16" i="1"/>
  <c r="H16" i="1"/>
  <c r="I16" i="1"/>
  <c r="J16" i="1"/>
  <c r="K16" i="1"/>
  <c r="L16" i="1"/>
  <c r="M16" i="1"/>
  <c r="N16" i="1"/>
  <c r="O16" i="1"/>
  <c r="P16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D12" i="1"/>
  <c r="D19" i="1" s="1"/>
  <c r="D16" i="1"/>
  <c r="B18" i="1"/>
  <c r="D21" i="1" l="1"/>
  <c r="C16" i="1"/>
  <c r="C12" i="1"/>
  <c r="C20" i="1" l="1"/>
  <c r="B10" i="1" l="1"/>
  <c r="E11" i="1" l="1"/>
  <c r="E17" i="1" s="1"/>
  <c r="I11" i="1"/>
  <c r="I17" i="1" s="1"/>
  <c r="M11" i="1"/>
  <c r="M17" i="1" s="1"/>
  <c r="D17" i="1"/>
  <c r="F11" i="1"/>
  <c r="F17" i="1" s="1"/>
  <c r="J11" i="1"/>
  <c r="J17" i="1" s="1"/>
  <c r="N11" i="1"/>
  <c r="N17" i="1" s="1"/>
  <c r="G11" i="1"/>
  <c r="G17" i="1" s="1"/>
  <c r="K11" i="1"/>
  <c r="K17" i="1" s="1"/>
  <c r="O11" i="1"/>
  <c r="O17" i="1" s="1"/>
  <c r="H11" i="1"/>
  <c r="H17" i="1" s="1"/>
  <c r="L11" i="1"/>
  <c r="L17" i="1" s="1"/>
  <c r="P11" i="1"/>
  <c r="P17" i="1" s="1"/>
  <c r="B14" i="1"/>
  <c r="C11" i="1"/>
  <c r="C17" i="1" s="1"/>
  <c r="B16" i="2"/>
  <c r="B7" i="2"/>
  <c r="B6" i="2"/>
  <c r="B5" i="2"/>
  <c r="C19" i="1" l="1"/>
  <c r="B19" i="1" s="1"/>
  <c r="C46" i="1"/>
  <c r="C49" i="1" s="1"/>
  <c r="C21" i="1" l="1"/>
  <c r="B21" i="1" s="1"/>
  <c r="C33" i="1"/>
  <c r="C36" i="1" s="1"/>
  <c r="C57" i="1"/>
  <c r="C60" i="1" s="1"/>
  <c r="B23" i="1" l="1"/>
  <c r="B24" i="1" s="1"/>
</calcChain>
</file>

<file path=xl/comments1.xml><?xml version="1.0" encoding="utf-8"?>
<comments xmlns="http://schemas.openxmlformats.org/spreadsheetml/2006/main">
  <authors>
    <author>Nagy Edit</author>
    <author>Orbán Tibor</author>
  </authors>
  <commentList>
    <comment ref="A8" authorId="0" shapeId="0">
      <text>
        <r>
          <rPr>
            <sz val="9"/>
            <color indexed="81"/>
            <rFont val="Tahoma"/>
            <family val="2"/>
            <charset val="238"/>
          </rPr>
          <t xml:space="preserve">Kérjük, hogy válasszon a listából.
</t>
        </r>
      </text>
    </comment>
    <comment ref="A9" authorId="1" shapeId="0">
      <text>
        <r>
          <rPr>
            <sz val="9"/>
            <color indexed="81"/>
            <rFont val="Tahoma"/>
            <family val="2"/>
            <charset val="238"/>
          </rPr>
          <t>Kérjük, hogy válasszon a listából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az i-edik hőforrásból (technológiából) a hőforrás kerítésénél kiadott távhő mennyisége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1. táblázat szerint- csak akkor szükséges módosítani, ha ettől pontosabb adat áll Önnek rendelkezésére.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vagy 0,128
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vagy 2. táblázat szerint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vagy 2,5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4. táblázat szerint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Hőtermelésre felhasznált tüzelőhő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3. táblázat szerint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Felhasznált megújuló tüzelőhő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vagy a MAVIR által megadott
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Villamos energiához felhasznált tüzelőhő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Villamos energiához felhasznált tüzelőhőből megújuló</t>
        </r>
      </text>
    </comment>
  </commentList>
</comments>
</file>

<file path=xl/sharedStrings.xml><?xml version="1.0" encoding="utf-8"?>
<sst xmlns="http://schemas.openxmlformats.org/spreadsheetml/2006/main" count="173" uniqueCount="128">
  <si>
    <t>Távhőszolgáltató neve</t>
  </si>
  <si>
    <t>Távhőrendszer megnevezése</t>
  </si>
  <si>
    <t>Hőforrás megnevezése</t>
  </si>
  <si>
    <t>Felhasznált primerenergia fajtája</t>
  </si>
  <si>
    <t>n</t>
  </si>
  <si>
    <t>T (GJ)</t>
  </si>
  <si>
    <t>A távhőrendszer primerenergia hatékonysági tényezőjének (e) kiszámítása</t>
  </si>
  <si>
    <t>A távhőrendszer primerenergia hatékonysági osztálya</t>
  </si>
  <si>
    <t>A távhőrendszer primerenergia hatékonysági tényezőjének értéke (GJ/GJ)</t>
  </si>
  <si>
    <t>A távhőrendszerben megújuló energiaforrásokkal termelt távhő részaránya</t>
  </si>
  <si>
    <t>A távhőrendszer megújuló energiaforrásokkal termelt távhő részaránya szerinti osztályba sorolása</t>
  </si>
  <si>
    <t>Távhő Ökocímke igénylés azonosító száma</t>
  </si>
  <si>
    <t>S</t>
  </si>
  <si>
    <t>E</t>
  </si>
  <si>
    <t>A+</t>
  </si>
  <si>
    <t xml:space="preserve">XY </t>
  </si>
  <si>
    <t>AB távhőrendszer</t>
  </si>
  <si>
    <t>Távhőtermelő technológia</t>
  </si>
  <si>
    <t>8.Nukleáris energia</t>
  </si>
  <si>
    <t>9.Kapcsolt energiatermelés kombinált ciklusú erőművi blokkban</t>
  </si>
  <si>
    <t>10.Kapcsolt energiatermelés hagyományos gőz-körfolyamatú erőművi blokkban</t>
  </si>
  <si>
    <t xml:space="preserve">11.Kapcsolt energiatermelés 1.200 kWe villamos egységteljesítményt meghaladó gázmotorral </t>
  </si>
  <si>
    <t xml:space="preserve">12.Kapcsolt energiatermelés 1.200 kWe villamos egységteljesítményt nem meghaladó gázmotorral </t>
  </si>
  <si>
    <t xml:space="preserve">13.Kapcsolt energiatermelés hőhasznosító kazánnal ellátott gázturbinás erőműben </t>
  </si>
  <si>
    <t>14.Kapcsolt energiatermelés hőszivattyúval</t>
  </si>
  <si>
    <r>
      <t>Primer energiaforrások és a villamosenergia-rendszer fajlagos CO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kibocsátási tényezői</t>
    </r>
  </si>
  <si>
    <t>Primer energiaforrás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</si>
  <si>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(kg/GJ)</t>
    </r>
  </si>
  <si>
    <t>Szén</t>
  </si>
  <si>
    <t>Lignit</t>
  </si>
  <si>
    <t>Tűzifa és fahulladék, biobrikett, egyéb bio tüzelőanyagok</t>
  </si>
  <si>
    <t>Kommunális hulladék</t>
  </si>
  <si>
    <t>Tüzelőolajok</t>
  </si>
  <si>
    <t>Fűtőolajok</t>
  </si>
  <si>
    <t>Földgáz</t>
  </si>
  <si>
    <t>PB-gáz</t>
  </si>
  <si>
    <t>Kamragáz</t>
  </si>
  <si>
    <t>Kohógáz</t>
  </si>
  <si>
    <t>Biogáz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</si>
  <si>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(kg/MW</t>
    </r>
    <r>
      <rPr>
        <vertAlign val="subscript"/>
        <sz val="10"/>
        <color rgb="FF000000"/>
        <rFont val="Times New Roman"/>
        <family val="1"/>
        <charset val="238"/>
      </rPr>
      <t>h</t>
    </r>
    <r>
      <rPr>
        <sz val="10"/>
        <color rgb="FF000000"/>
        <rFont val="Times New Roman"/>
        <family val="1"/>
        <charset val="238"/>
      </rPr>
      <t>)</t>
    </r>
  </si>
  <si>
    <r>
      <t>A hőtermeléshez és primer oldali keringtetéshez felhasznált villamos energia aránya a kiadott hőmennyiségre vetítve (</t>
    </r>
    <r>
      <rPr>
        <sz val="10"/>
        <color rgb="FF000000"/>
        <rFont val="Symbol"/>
        <family val="1"/>
        <charset val="2"/>
      </rPr>
      <t>a</t>
    </r>
    <r>
      <rPr>
        <vertAlign val="subscript"/>
        <sz val="10"/>
        <color rgb="FF000000"/>
        <rFont val="Times New Roman"/>
        <family val="1"/>
        <charset val="238"/>
      </rPr>
      <t>vil</t>
    </r>
    <r>
      <rPr>
        <sz val="10"/>
        <color rgb="FF000000"/>
        <rFont val="Times New Roman"/>
        <family val="1"/>
        <charset val="238"/>
      </rPr>
      <t xml:space="preserve">) a hőtermelő által kiadott hőmennyiség (Q /GJ/év/) függvényében </t>
    </r>
  </si>
  <si>
    <t>Q (GJ/év)</t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</si>
  <si>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(GJ/GJ)</t>
    </r>
  </si>
  <si>
    <t>Q&lt;100.000</t>
  </si>
  <si>
    <t>100.000&lt;=Q&lt;500.000</t>
  </si>
  <si>
    <t>500.000=&lt;Q</t>
  </si>
  <si>
    <t>Egyes primer energiaforrások, valamint a hőszivattyús hőtermelés megújuló részaránya</t>
  </si>
  <si>
    <t>Megújuló részarány</t>
  </si>
  <si>
    <r>
      <t>b</t>
    </r>
    <r>
      <rPr>
        <vertAlign val="subscript"/>
        <sz val="10"/>
        <color theme="1"/>
        <rFont val="Times New Roman"/>
        <family val="1"/>
        <charset val="238"/>
      </rPr>
      <t>res</t>
    </r>
  </si>
  <si>
    <t>Földgáz, fűtő- és tüzelőolajok, szénféleségek, nukleáris energia</t>
  </si>
  <si>
    <t>Tűzifa, faapríték, fahulladék, biobrikett, egyéb bio tüzelőanyagok</t>
  </si>
  <si>
    <t>Biogáz, biometán</t>
  </si>
  <si>
    <t>Szoláris-, geotermikus-, szél- és vízenergia</t>
  </si>
  <si>
    <t>Ipari hulladékhő</t>
  </si>
  <si>
    <t>Hőszivattyú</t>
  </si>
  <si>
    <r>
      <t xml:space="preserve">  </t>
    </r>
    <r>
      <rPr>
        <vertAlign val="superscript"/>
        <sz val="10"/>
        <color rgb="FF000000"/>
        <rFont val="Times New Roman"/>
        <family val="1"/>
        <charset val="238"/>
      </rPr>
      <t>*</t>
    </r>
    <r>
      <rPr>
        <sz val="10"/>
        <color rgb="FF000000"/>
        <rFont val="Times New Roman"/>
        <family val="1"/>
        <charset val="238"/>
      </rPr>
      <t xml:space="preserve">ahol </t>
    </r>
    <r>
      <rPr>
        <sz val="9"/>
        <color rgb="FF000000"/>
        <rFont val="Times New Roman"/>
        <family val="1"/>
        <charset val="238"/>
      </rPr>
      <t>SPF a hőszivattyú átlagos szezonális fűtési tényezője</t>
    </r>
  </si>
  <si>
    <r>
      <t>1-1/SPF</t>
    </r>
    <r>
      <rPr>
        <vertAlign val="superscript"/>
        <sz val="10"/>
        <color theme="1"/>
        <rFont val="Times New Roman"/>
        <family val="1"/>
        <charset val="238"/>
      </rPr>
      <t>*</t>
    </r>
  </si>
  <si>
    <t>Osztály</t>
  </si>
  <si>
    <t>e</t>
  </si>
  <si>
    <r>
      <t>b</t>
    </r>
    <r>
      <rPr>
        <b/>
        <vertAlign val="subscript"/>
        <sz val="9"/>
        <color theme="1"/>
        <rFont val="Arial"/>
        <family val="2"/>
        <charset val="238"/>
      </rPr>
      <t>Res</t>
    </r>
  </si>
  <si>
    <r>
      <t>g</t>
    </r>
    <r>
      <rPr>
        <b/>
        <vertAlign val="subscript"/>
        <sz val="9"/>
        <color theme="1"/>
        <rFont val="Arial"/>
        <family val="2"/>
        <charset val="238"/>
      </rPr>
      <t>CO2</t>
    </r>
  </si>
  <si>
    <t>e&lt;</t>
  </si>
  <si>
    <r>
      <t>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</si>
  <si>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</si>
  <si>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A</t>
  </si>
  <si>
    <t>≤e&lt;</t>
  </si>
  <si>
    <r>
      <t>³b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</si>
  <si>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</si>
  <si>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B</t>
  </si>
  <si>
    <r>
      <t>³b</t>
    </r>
    <r>
      <rPr>
        <b/>
        <vertAlign val="subscript"/>
        <sz val="9"/>
        <color theme="1"/>
        <rFont val="Arial"/>
        <family val="2"/>
        <charset val="238"/>
      </rPr>
      <t>Res</t>
    </r>
    <r>
      <rPr>
        <b/>
        <sz val="9"/>
        <color theme="1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</si>
  <si>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theme="1"/>
        <rFont val="Arial"/>
        <family val="2"/>
        <charset val="238"/>
      </rPr>
      <t>CO2</t>
    </r>
    <r>
      <rPr>
        <b/>
        <sz val="9"/>
        <color theme="1"/>
        <rFont val="Arial"/>
        <family val="2"/>
        <charset val="238"/>
      </rPr>
      <t>&lt;</t>
    </r>
  </si>
  <si>
    <t>C</t>
  </si>
  <si>
    <t>D</t>
  </si>
  <si>
    <t>F</t>
  </si>
  <si>
    <t>≤e</t>
  </si>
  <si>
    <r>
      <t>³b</t>
    </r>
    <r>
      <rPr>
        <b/>
        <vertAlign val="subscript"/>
        <sz val="9"/>
        <color theme="0"/>
        <rFont val="Arial"/>
        <family val="2"/>
        <charset val="238"/>
      </rPr>
      <t>Res</t>
    </r>
  </si>
  <si>
    <r>
      <t>≤g</t>
    </r>
    <r>
      <rPr>
        <b/>
        <vertAlign val="subscript"/>
        <sz val="9"/>
        <color theme="0"/>
        <rFont val="Arial"/>
        <family val="2"/>
        <charset val="238"/>
      </rPr>
      <t>CO2</t>
    </r>
  </si>
  <si>
    <t>Távhőtermelési technológia sorszáma (i)</t>
  </si>
  <si>
    <t>Távhő Ökocímke Adatlap</t>
  </si>
  <si>
    <t>1.Kizárólagos (nem kapcsolt) hőtermelés (fűtőmű/kazánház) - szénhidrogének (földgáz, tüzelőolaj, fűtőolaj)</t>
  </si>
  <si>
    <t>2.Kizárólagos (nem kapcsolt) hőtermelés (fűtőmű/kazánház) - biogáz</t>
  </si>
  <si>
    <t>3.Kizárólagos (nem kapcsolt) hőtermelés (fűtőmű/kazánház) - szénféleségek</t>
  </si>
  <si>
    <t>4.Kizárólagos (nem kapcsolt) hőtermelés (fűtőmű/kazánház) - tüzifa, faapríték, fahulladék, biobrikett, egyéb bio tüzelőanyagok</t>
  </si>
  <si>
    <t>5.Kizárólagos (nem kapcsolt) hőtermelés (fűtőmű/kazánház) - kommunális hulladék</t>
  </si>
  <si>
    <t>6.Kizárólagos (nem kapcsolt) hőtermelés (fűtőmű/kazánház) - ipari hulladékhő</t>
  </si>
  <si>
    <t>7.Kizárólagos (nem kapcsolt) hőtermelés (fűtőmű/kazánház) - szoláris- és geotermikus 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</si>
  <si>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</si>
  <si>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 Villamosenergia-rendszer (Pakssal)*</t>
  </si>
  <si>
    <t>* Források: 
Magyar Energetika  2017/1.
A MAGYAR VILLAMOSENERGIA-RENDSZER (VER) 2015. ÉVI ADATAI, MEKH, MAVIR</t>
  </si>
  <si>
    <t>A Fűtőmű</t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</si>
  <si>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</si>
  <si>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</si>
  <si>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(GJ)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</si>
  <si>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</si>
  <si>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</si>
  <si>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CO2,i </t>
    </r>
    <r>
      <rPr>
        <sz val="11"/>
        <color theme="1"/>
        <rFont val="Palatino Linotype"/>
        <family val="1"/>
        <charset val="238"/>
      </rPr>
      <t>(kg/GJ)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</si>
  <si>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CO2,vil </t>
    </r>
    <r>
      <rPr>
        <sz val="11"/>
        <color theme="1"/>
        <rFont val="Palatino Linotype"/>
        <family val="1"/>
        <charset val="238"/>
      </rPr>
      <t>(kg/MWh)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</si>
  <si>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res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</si>
  <si>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</si>
  <si>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vil,res </t>
    </r>
    <r>
      <rPr>
        <sz val="11"/>
        <color theme="1"/>
        <rFont val="Palatino Linotype"/>
        <family val="1"/>
        <charset val="238"/>
      </rPr>
      <t>(GJ)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</si>
  <si>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-kibocsátása (kg/GJ)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</si>
  <si>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 szerinti osztályba sorolása</t>
    </r>
  </si>
  <si>
    <t>A megújuló energiaforrásokkal termelt távhő (βres) részarányának kiszámítása</t>
  </si>
  <si>
    <t>1-1/SPF*</t>
  </si>
  <si>
    <t xml:space="preserve">Hőszivattyú esetén </t>
  </si>
  <si>
    <t>B Fűtőmű</t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</si>
  <si>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</si>
  <si>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</si>
  <si>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</si>
  <si>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i,res</t>
    </r>
  </si>
  <si>
    <r>
      <t>a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*e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*g</t>
    </r>
    <r>
      <rPr>
        <vertAlign val="subscript"/>
        <sz val="11"/>
        <rFont val="Palatino Linotype"/>
        <family val="1"/>
        <charset val="238"/>
      </rPr>
      <t>CO2,i</t>
    </r>
    <r>
      <rPr>
        <sz val="11"/>
        <rFont val="Palatino Linotype"/>
        <family val="1"/>
        <charset val="238"/>
      </rPr>
      <t>*(1-</t>
    </r>
    <r>
      <rPr>
        <sz val="11"/>
        <rFont val="Symbol"/>
        <family val="1"/>
        <charset val="2"/>
      </rPr>
      <t>b</t>
    </r>
    <r>
      <rPr>
        <vertAlign val="subscript"/>
        <sz val="11"/>
        <rFont val="Palatino Linotype"/>
        <family val="1"/>
        <charset val="238"/>
      </rPr>
      <t>res,i</t>
    </r>
    <r>
      <rPr>
        <sz val="11"/>
        <rFont val="Palatino Linotype"/>
        <family val="1"/>
        <charset val="238"/>
      </rPr>
      <t>)</t>
    </r>
  </si>
  <si>
    <r>
      <t>A távhőrendszer fajlagos CO</t>
    </r>
    <r>
      <rPr>
        <b/>
        <vertAlign val="subscript"/>
        <sz val="11"/>
        <color theme="1"/>
        <rFont val="Palatino Linotype"/>
        <family val="1"/>
        <charset val="238"/>
      </rPr>
      <t>2</t>
    </r>
    <r>
      <rPr>
        <b/>
        <sz val="11"/>
        <color theme="1"/>
        <rFont val="Palatino Linotype"/>
        <family val="1"/>
        <charset val="238"/>
      </rPr>
      <t>-kibocsátásának (g</t>
    </r>
    <r>
      <rPr>
        <b/>
        <vertAlign val="subscript"/>
        <sz val="11"/>
        <color theme="1"/>
        <rFont val="Palatino Linotype"/>
        <family val="1"/>
        <charset val="238"/>
      </rPr>
      <t>co2</t>
    </r>
    <r>
      <rPr>
        <b/>
        <sz val="11"/>
        <color theme="1"/>
        <rFont val="Palatino Linotype"/>
        <family val="1"/>
        <charset val="238"/>
      </rPr>
      <t>) kiszámítása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</si>
  <si>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</si>
  <si>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</si>
  <si>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C Fűtőmű</t>
  </si>
  <si>
    <t>D Fűtőmű</t>
  </si>
  <si>
    <t>E Fűtőmű</t>
  </si>
  <si>
    <t>F Fűtőmű</t>
  </si>
  <si>
    <t>G Fűtőmű</t>
  </si>
  <si>
    <t>H Fűtőmű</t>
  </si>
  <si>
    <t>I Fűtőmű</t>
  </si>
  <si>
    <t>J Fűtőmű</t>
  </si>
  <si>
    <t>K Fűtőmű</t>
  </si>
  <si>
    <t>L Fűtőmű</t>
  </si>
  <si>
    <t>M Fűtőmű</t>
  </si>
  <si>
    <t>N Fűtőmű</t>
  </si>
  <si>
    <t>MTÖ-2017-001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</si>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</sst>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#,##0.0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Symbol"/>
      <family val="1"/>
      <charset val="2"/>
    </font>
    <font>
      <b/>
      <vertAlign val="subscript"/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FFFFFF"/>
      <name val="Symbol"/>
      <family val="1"/>
      <charset val="2"/>
    </font>
    <font>
      <b/>
      <vertAlign val="subscript"/>
      <sz val="9"/>
      <color rgb="FFFFFFFF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Symbol"/>
      <family val="1"/>
      <charset val="2"/>
    </font>
    <font>
      <b/>
      <vertAlign val="subscript"/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vertAlign val="subscript"/>
      <sz val="1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sz val="1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Palatino Linotyp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DEA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7" fillId="13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right" vertical="center"/>
    </xf>
    <xf numFmtId="0" fontId="20" fillId="5" borderId="6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right" vertical="center"/>
    </xf>
    <xf numFmtId="0" fontId="17" fillId="6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right" vertical="center"/>
    </xf>
    <xf numFmtId="0" fontId="17" fillId="7" borderId="6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right" vertical="center"/>
    </xf>
    <xf numFmtId="0" fontId="23" fillId="9" borderId="6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27" fillId="13" borderId="3" xfId="1" applyBorder="1" applyAlignment="1">
      <alignment horizontal="left" vertical="center"/>
    </xf>
    <xf numFmtId="0" fontId="28" fillId="13" borderId="6" xfId="1" applyFont="1" applyBorder="1" applyAlignment="1">
      <alignment horizontal="right" vertical="center"/>
    </xf>
    <xf numFmtId="0" fontId="29" fillId="2" borderId="12" xfId="0" applyFont="1" applyFill="1" applyBorder="1" applyAlignment="1" applyProtection="1">
      <alignment horizontal="center" vertical="center"/>
      <protection locked="0"/>
    </xf>
    <xf numFmtId="3" fontId="29" fillId="2" borderId="8" xfId="0" applyNumberFormat="1" applyFont="1" applyFill="1" applyBorder="1" applyAlignment="1" applyProtection="1">
      <alignment horizontal="right"/>
      <protection locked="0"/>
    </xf>
    <xf numFmtId="165" fontId="30" fillId="12" borderId="8" xfId="0" applyNumberFormat="1" applyFont="1" applyFill="1" applyBorder="1" applyAlignment="1" applyProtection="1">
      <alignment horizontal="right"/>
      <protection locked="0"/>
    </xf>
    <xf numFmtId="0" fontId="29" fillId="12" borderId="9" xfId="0" applyFont="1" applyFill="1" applyBorder="1" applyAlignment="1" applyProtection="1">
      <alignment horizontal="right"/>
      <protection locked="0"/>
    </xf>
    <xf numFmtId="3" fontId="29" fillId="12" borderId="6" xfId="0" applyNumberFormat="1" applyFont="1" applyFill="1" applyBorder="1" applyAlignment="1" applyProtection="1">
      <alignment horizontal="right"/>
      <protection locked="0"/>
    </xf>
    <xf numFmtId="165" fontId="29" fillId="0" borderId="8" xfId="0" applyNumberFormat="1" applyFont="1" applyBorder="1" applyAlignment="1" applyProtection="1">
      <alignment horizontal="right"/>
    </xf>
    <xf numFmtId="165" fontId="30" fillId="0" borderId="8" xfId="0" applyNumberFormat="1" applyFont="1" applyFill="1" applyBorder="1" applyAlignment="1" applyProtection="1">
      <alignment horizontal="right"/>
    </xf>
    <xf numFmtId="165" fontId="29" fillId="0" borderId="8" xfId="0" applyNumberFormat="1" applyFont="1" applyFill="1" applyBorder="1" applyAlignment="1" applyProtection="1">
      <alignment horizontal="right"/>
    </xf>
    <xf numFmtId="0" fontId="29" fillId="0" borderId="8" xfId="0" applyFont="1" applyBorder="1" applyAlignment="1" applyProtection="1">
      <alignment horizontal="right"/>
    </xf>
    <xf numFmtId="0" fontId="29" fillId="0" borderId="3" xfId="0" applyFont="1" applyBorder="1" applyAlignment="1" applyProtection="1">
      <alignment horizontal="right"/>
    </xf>
    <xf numFmtId="0" fontId="29" fillId="0" borderId="9" xfId="0" applyFont="1" applyBorder="1" applyAlignment="1" applyProtection="1">
      <alignment horizontal="right"/>
    </xf>
    <xf numFmtId="0" fontId="30" fillId="0" borderId="9" xfId="0" applyFont="1" applyBorder="1" applyAlignment="1" applyProtection="1">
      <alignment horizontal="right"/>
    </xf>
    <xf numFmtId="165" fontId="30" fillId="0" borderId="9" xfId="0" applyNumberFormat="1" applyFont="1" applyFill="1" applyBorder="1" applyAlignment="1" applyProtection="1">
      <alignment horizontal="right"/>
    </xf>
    <xf numFmtId="3" fontId="29" fillId="0" borderId="9" xfId="0" applyNumberFormat="1" applyFont="1" applyFill="1" applyBorder="1" applyAlignment="1" applyProtection="1">
      <alignment horizontal="right"/>
    </xf>
    <xf numFmtId="0" fontId="29" fillId="11" borderId="16" xfId="0" applyFont="1" applyFill="1" applyBorder="1" applyAlignment="1" applyProtection="1">
      <alignment horizontal="center" vertical="center" wrapText="1"/>
    </xf>
    <xf numFmtId="0" fontId="29" fillId="11" borderId="0" xfId="0" applyFont="1" applyFill="1" applyBorder="1" applyAlignment="1" applyProtection="1">
      <alignment horizontal="center" vertical="center" wrapText="1"/>
    </xf>
    <xf numFmtId="0" fontId="29" fillId="11" borderId="9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164" fontId="34" fillId="11" borderId="12" xfId="0" applyNumberFormat="1" applyFont="1" applyFill="1" applyBorder="1" applyAlignment="1" applyProtection="1">
      <alignment horizontal="center" vertical="center"/>
    </xf>
    <xf numFmtId="0" fontId="29" fillId="11" borderId="0" xfId="0" applyFont="1" applyFill="1" applyBorder="1" applyAlignment="1" applyProtection="1">
      <alignment horizontal="center" vertical="center"/>
    </xf>
    <xf numFmtId="0" fontId="29" fillId="11" borderId="9" xfId="0" applyFont="1" applyFill="1" applyBorder="1" applyAlignment="1" applyProtection="1">
      <alignment horizontal="center" vertical="center"/>
    </xf>
    <xf numFmtId="0" fontId="34" fillId="11" borderId="16" xfId="0" applyFont="1" applyFill="1" applyBorder="1" applyAlignment="1" applyProtection="1">
      <alignment horizontal="center" vertical="center" wrapText="1"/>
    </xf>
    <xf numFmtId="0" fontId="34" fillId="11" borderId="0" xfId="0" applyFont="1" applyFill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34" fillId="11" borderId="9" xfId="0" applyFont="1" applyFill="1" applyBorder="1" applyAlignment="1" applyProtection="1">
      <alignment horizontal="center" vertical="center"/>
    </xf>
    <xf numFmtId="0" fontId="29" fillId="11" borderId="2" xfId="0" applyFont="1" applyFill="1" applyBorder="1" applyAlignment="1" applyProtection="1">
      <alignment horizontal="center" vertical="center" wrapText="1"/>
    </xf>
    <xf numFmtId="0" fontId="29" fillId="11" borderId="17" xfId="0" applyFont="1" applyFill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9" fillId="11" borderId="6" xfId="0" applyFont="1" applyFill="1" applyBorder="1" applyAlignment="1" applyProtection="1">
      <alignment horizontal="center" vertical="center"/>
    </xf>
    <xf numFmtId="0" fontId="29" fillId="11" borderId="0" xfId="0" applyFont="1" applyFill="1" applyBorder="1" applyAlignment="1" applyProtection="1">
      <alignment horizontal="center" vertical="center" shrinkToFit="1"/>
    </xf>
    <xf numFmtId="0" fontId="29" fillId="11" borderId="9" xfId="0" applyFont="1" applyFill="1" applyBorder="1" applyAlignment="1" applyProtection="1">
      <alignment horizontal="center" vertical="center" shrinkToFit="1"/>
    </xf>
    <xf numFmtId="0" fontId="29" fillId="11" borderId="16" xfId="0" applyFont="1" applyFill="1" applyBorder="1" applyAlignment="1" applyProtection="1">
      <alignment horizontal="center" vertical="center" wrapText="1" shrinkToFit="1"/>
    </xf>
    <xf numFmtId="0" fontId="34" fillId="11" borderId="12" xfId="0" applyFont="1" applyFill="1" applyBorder="1" applyAlignment="1" applyProtection="1">
      <alignment horizontal="center" vertical="center"/>
    </xf>
    <xf numFmtId="0" fontId="29" fillId="11" borderId="2" xfId="0" applyFont="1" applyFill="1" applyBorder="1" applyAlignment="1" applyProtection="1">
      <alignment wrapText="1"/>
    </xf>
    <xf numFmtId="0" fontId="29" fillId="11" borderId="17" xfId="0" applyFont="1" applyFill="1" applyBorder="1" applyProtection="1"/>
    <xf numFmtId="0" fontId="29" fillId="11" borderId="6" xfId="0" applyFont="1" applyFill="1" applyBorder="1" applyProtection="1"/>
    <xf numFmtId="0" fontId="29" fillId="0" borderId="13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5" fillId="14" borderId="9" xfId="0" applyFont="1" applyFill="1" applyBorder="1" applyAlignment="1">
      <alignment horizontal="center" vertical="center"/>
    </xf>
    <xf numFmtId="0" fontId="27" fillId="0" borderId="0" xfId="1" applyFill="1" applyAlignment="1">
      <alignment vertical="center"/>
    </xf>
    <xf numFmtId="0" fontId="12" fillId="14" borderId="12" xfId="0" applyFont="1" applyFill="1" applyBorder="1" applyAlignment="1">
      <alignment horizontal="center" vertical="center"/>
    </xf>
    <xf numFmtId="166" fontId="29" fillId="0" borderId="8" xfId="0" applyNumberFormat="1" applyFont="1" applyFill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165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wrapText="1"/>
    </xf>
    <xf numFmtId="0" fontId="35" fillId="12" borderId="0" xfId="0" applyFont="1" applyFill="1" applyAlignment="1" applyProtection="1"/>
    <xf numFmtId="0" fontId="29" fillId="0" borderId="0" xfId="0" applyFont="1" applyAlignment="1" applyProtection="1">
      <alignment wrapText="1"/>
    </xf>
    <xf numFmtId="0" fontId="29" fillId="0" borderId="0" xfId="0" applyFont="1" applyAlignment="1" applyProtection="1">
      <alignment horizontal="right"/>
    </xf>
    <xf numFmtId="0" fontId="29" fillId="0" borderId="0" xfId="0" applyFont="1" applyProtection="1"/>
    <xf numFmtId="0" fontId="38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right"/>
    </xf>
    <xf numFmtId="0" fontId="29" fillId="0" borderId="15" xfId="0" applyFont="1" applyBorder="1" applyAlignment="1" applyProtection="1">
      <alignment horizontal="right"/>
    </xf>
    <xf numFmtId="0" fontId="29" fillId="0" borderId="9" xfId="0" applyFont="1" applyBorder="1" applyAlignment="1" applyProtection="1">
      <alignment horizontal="right" wrapText="1"/>
    </xf>
    <xf numFmtId="0" fontId="29" fillId="11" borderId="0" xfId="0" applyFont="1" applyFill="1" applyBorder="1" applyAlignment="1" applyProtection="1">
      <alignment wrapText="1"/>
    </xf>
    <xf numFmtId="0" fontId="29" fillId="11" borderId="0" xfId="0" applyFont="1" applyFill="1" applyBorder="1" applyProtection="1"/>
    <xf numFmtId="0" fontId="29" fillId="11" borderId="0" xfId="0" applyFont="1" applyFill="1" applyProtection="1"/>
    <xf numFmtId="0" fontId="29" fillId="11" borderId="0" xfId="0" applyFont="1" applyFill="1" applyAlignment="1" applyProtection="1">
      <alignment wrapText="1"/>
    </xf>
    <xf numFmtId="165" fontId="30" fillId="11" borderId="0" xfId="0" applyNumberFormat="1" applyFont="1" applyFill="1" applyBorder="1" applyProtection="1"/>
    <xf numFmtId="0" fontId="33" fillId="11" borderId="0" xfId="0" applyFont="1" applyFill="1" applyBorder="1" applyAlignment="1" applyProtection="1">
      <alignment vertical="center" wrapText="1"/>
    </xf>
    <xf numFmtId="0" fontId="33" fillId="11" borderId="0" xfId="0" applyFont="1" applyFill="1" applyBorder="1" applyAlignment="1" applyProtection="1">
      <alignment vertical="center"/>
    </xf>
    <xf numFmtId="164" fontId="34" fillId="11" borderId="0" xfId="0" applyNumberFormat="1" applyFont="1" applyFill="1" applyBorder="1" applyAlignment="1" applyProtection="1"/>
    <xf numFmtId="0" fontId="35" fillId="11" borderId="0" xfId="0" applyFont="1" applyFill="1" applyAlignment="1" applyProtection="1"/>
    <xf numFmtId="0" fontId="29" fillId="11" borderId="0" xfId="0" applyFont="1" applyFill="1" applyAlignment="1" applyProtection="1"/>
    <xf numFmtId="0" fontId="29" fillId="11" borderId="0" xfId="0" applyFont="1" applyFill="1" applyAlignment="1" applyProtection="1">
      <alignment horizontal="right"/>
    </xf>
    <xf numFmtId="0" fontId="29" fillId="11" borderId="0" xfId="0" applyFont="1" applyFill="1" applyAlignment="1" applyProtection="1">
      <alignment horizontal="center"/>
    </xf>
    <xf numFmtId="0" fontId="29" fillId="12" borderId="0" xfId="0" applyFont="1" applyFill="1" applyProtection="1"/>
    <xf numFmtId="0" fontId="35" fillId="2" borderId="0" xfId="0" applyFont="1" applyFill="1" applyAlignment="1" applyProtection="1"/>
    <xf numFmtId="0" fontId="29" fillId="2" borderId="0" xfId="0" applyFont="1" applyFill="1" applyProtection="1"/>
    <xf numFmtId="0" fontId="12" fillId="14" borderId="6" xfId="0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165" fontId="30" fillId="2" borderId="3" xfId="0" applyNumberFormat="1" applyFont="1" applyFill="1" applyBorder="1" applyAlignment="1" applyProtection="1">
      <alignment horizontal="center"/>
      <protection locked="0"/>
    </xf>
    <xf numFmtId="0" fontId="25" fillId="0" borderId="0" xfId="0" quotePrefix="1" applyFont="1" applyBorder="1" applyAlignment="1">
      <alignment horizontal="center" vertical="center" wrapText="1"/>
    </xf>
    <xf numFmtId="0" fontId="29" fillId="2" borderId="0" xfId="0" applyFont="1" applyFill="1" applyAlignment="1" applyProtection="1">
      <alignment horizontal="center" vertical="center"/>
      <protection locked="0"/>
    </xf>
    <xf numFmtId="0" fontId="29" fillId="10" borderId="0" xfId="0" applyFont="1" applyFill="1" applyAlignment="1" applyProtection="1">
      <alignment horizontal="center" vertical="center"/>
      <protection locked="0"/>
    </xf>
    <xf numFmtId="164" fontId="34" fillId="11" borderId="0" xfId="0" applyNumberFormat="1" applyFont="1" applyFill="1" applyBorder="1" applyAlignment="1" applyProtection="1">
      <alignment horizontal="center"/>
    </xf>
    <xf numFmtId="0" fontId="33" fillId="10" borderId="13" xfId="0" applyFont="1" applyFill="1" applyBorder="1" applyAlignment="1" applyProtection="1">
      <alignment horizontal="center" vertical="center"/>
    </xf>
    <xf numFmtId="0" fontId="33" fillId="10" borderId="14" xfId="0" applyFont="1" applyFill="1" applyBorder="1" applyAlignment="1" applyProtection="1">
      <alignment horizontal="center" vertical="center"/>
    </xf>
    <xf numFmtId="0" fontId="33" fillId="10" borderId="15" xfId="0" applyFont="1" applyFill="1" applyBorder="1" applyAlignment="1" applyProtection="1">
      <alignment horizontal="center" vertical="center"/>
    </xf>
    <xf numFmtId="0" fontId="33" fillId="10" borderId="13" xfId="0" applyFont="1" applyFill="1" applyBorder="1" applyAlignment="1" applyProtection="1">
      <alignment horizontal="center" vertical="center" wrapText="1"/>
    </xf>
    <xf numFmtId="0" fontId="33" fillId="10" borderId="14" xfId="0" applyFont="1" applyFill="1" applyBorder="1" applyAlignment="1" applyProtection="1">
      <alignment horizontal="center" vertical="center" wrapText="1"/>
    </xf>
    <xf numFmtId="0" fontId="33" fillId="10" borderId="15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2">
    <cellStyle name="Normál" xfId="0" builtinId="0"/>
    <cellStyle name="Rossz" xfId="1" builtinId="27"/>
  </cellStyles>
  <dxfs count="10"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  <color rgb="FFFF9900"/>
      <color rgb="FFFEDEA4"/>
      <color rgb="FF00CC00"/>
      <color rgb="FF66FF33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2635250</xdr:colOff>
      <xdr:row>0</xdr:row>
      <xdr:rowOff>1765315</xdr:rowOff>
    </xdr:to>
    <xdr:pic>
      <xdr:nvPicPr>
        <xdr:cNvPr id="5" name="Picture 6" descr="excell_fejle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81583" cy="176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21167</xdr:rowOff>
    </xdr:from>
    <xdr:to>
      <xdr:col>4</xdr:col>
      <xdr:colOff>42332</xdr:colOff>
      <xdr:row>71</xdr:row>
      <xdr:rowOff>179916</xdr:rowOff>
    </xdr:to>
    <xdr:pic>
      <xdr:nvPicPr>
        <xdr:cNvPr id="9" name="Picture 5" descr="excell_lable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8334"/>
          <a:ext cx="9345082" cy="2275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27</xdr:row>
          <xdr:rowOff>76200</xdr:rowOff>
        </xdr:from>
        <xdr:to>
          <xdr:col>2</xdr:col>
          <xdr:colOff>2486025</xdr:colOff>
          <xdr:row>29</xdr:row>
          <xdr:rowOff>190500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39</xdr:row>
          <xdr:rowOff>104775</xdr:rowOff>
        </xdr:from>
        <xdr:to>
          <xdr:col>2</xdr:col>
          <xdr:colOff>2705100</xdr:colOff>
          <xdr:row>43</xdr:row>
          <xdr:rowOff>38100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685800</xdr:colOff>
          <xdr:row>51</xdr:row>
          <xdr:rowOff>161925</xdr:rowOff>
        </xdr:from>
        <xdr:to>
          <xdr:col>3</xdr:col>
          <xdr:colOff>85725</xdr:colOff>
          <xdr:row>54</xdr:row>
          <xdr:rowOff>57150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S76"/>
  <sheetViews>
    <sheetView tabSelected="1" zoomScale="110" zoomScaleNormal="110" workbookViewId="0">
      <selection activeCell="D15" sqref="D15"/>
    </sheetView>
  </sheetViews>
  <sheetFormatPr defaultRowHeight="16.5" x14ac:dyDescent="0.3"/>
  <cols>
    <col min="1" max="1" width="41.28515625" style="117" customWidth="1"/>
    <col min="2" max="2" width="12.140625" style="118" customWidth="1"/>
    <col min="3" max="3" width="46.140625" style="118" customWidth="1"/>
    <col min="4" max="4" width="39.85546875" style="118" customWidth="1"/>
    <col min="5" max="5" width="31.140625" style="118" customWidth="1"/>
    <col min="6" max="6" width="26.140625" style="118" customWidth="1"/>
    <col min="7" max="7" width="11.5703125" style="118" customWidth="1"/>
    <col min="8" max="8" width="12.85546875" style="118" customWidth="1"/>
    <col min="9" max="9" width="10.7109375" style="118" bestFit="1" customWidth="1"/>
    <col min="10" max="10" width="10.85546875" style="118" bestFit="1" customWidth="1"/>
    <col min="11" max="12" width="9.85546875" style="118" bestFit="1" customWidth="1"/>
    <col min="13" max="13" width="10.7109375" style="118" bestFit="1" customWidth="1"/>
    <col min="14" max="14" width="10.42578125" style="118" bestFit="1" customWidth="1"/>
    <col min="15" max="15" width="11.28515625" style="118" bestFit="1" customWidth="1"/>
    <col min="16" max="16" width="10.85546875" style="118" bestFit="1" customWidth="1"/>
    <col min="17" max="16384" width="9.140625" style="118"/>
  </cols>
  <sheetData>
    <row r="1" spans="1:19" s="119" customFormat="1" ht="191.25" customHeight="1" x14ac:dyDescent="0.3">
      <c r="A1" s="120"/>
    </row>
    <row r="2" spans="1:19" s="119" customFormat="1" ht="22.5" x14ac:dyDescent="0.4">
      <c r="A2" s="108" t="s">
        <v>78</v>
      </c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9" s="119" customFormat="1" ht="16.5" customHeight="1" x14ac:dyDescent="0.3">
      <c r="A3" s="110" t="s">
        <v>11</v>
      </c>
      <c r="B3" s="137" t="s">
        <v>126</v>
      </c>
      <c r="C3" s="137"/>
      <c r="D3" s="130" t="s">
        <v>90</v>
      </c>
      <c r="E3" s="130"/>
      <c r="F3" s="131"/>
      <c r="G3" s="109" t="s">
        <v>91</v>
      </c>
      <c r="H3" s="129"/>
      <c r="I3" s="129"/>
      <c r="J3" s="112"/>
      <c r="K3" s="112"/>
      <c r="P3" s="112"/>
    </row>
    <row r="4" spans="1:19" s="119" customFormat="1" x14ac:dyDescent="0.3">
      <c r="A4" s="110" t="s">
        <v>0</v>
      </c>
      <c r="B4" s="136" t="s">
        <v>15</v>
      </c>
      <c r="C4" s="136"/>
      <c r="D4" s="136"/>
      <c r="F4" s="126"/>
      <c r="G4" s="126"/>
      <c r="H4" s="126"/>
    </row>
    <row r="5" spans="1:19" s="119" customFormat="1" x14ac:dyDescent="0.3">
      <c r="A5" s="110" t="s">
        <v>1</v>
      </c>
      <c r="B5" s="136" t="s">
        <v>16</v>
      </c>
      <c r="C5" s="136"/>
      <c r="D5" s="136"/>
      <c r="F5" s="126"/>
      <c r="G5" s="126"/>
      <c r="H5" s="126"/>
    </row>
    <row r="6" spans="1:19" s="119" customFormat="1" ht="16.5" customHeight="1" thickBot="1" x14ac:dyDescent="0.35">
      <c r="A6" s="110"/>
      <c r="B6" s="113" t="s">
        <v>12</v>
      </c>
      <c r="C6" s="114"/>
      <c r="D6" s="11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9" s="119" customFormat="1" ht="17.25" thickBot="1" x14ac:dyDescent="0.35">
      <c r="A7" s="96" t="s">
        <v>2</v>
      </c>
      <c r="B7" s="115"/>
      <c r="C7" s="60" t="s">
        <v>89</v>
      </c>
      <c r="D7" s="60" t="s">
        <v>105</v>
      </c>
      <c r="E7" s="60" t="s">
        <v>114</v>
      </c>
      <c r="F7" s="60" t="s">
        <v>115</v>
      </c>
      <c r="G7" s="60" t="s">
        <v>116</v>
      </c>
      <c r="H7" s="60" t="s">
        <v>117</v>
      </c>
      <c r="I7" s="60" t="s">
        <v>118</v>
      </c>
      <c r="J7" s="60" t="s">
        <v>119</v>
      </c>
      <c r="K7" s="60" t="s">
        <v>120</v>
      </c>
      <c r="L7" s="60" t="s">
        <v>121</v>
      </c>
      <c r="M7" s="60" t="s">
        <v>122</v>
      </c>
      <c r="N7" s="60" t="s">
        <v>123</v>
      </c>
      <c r="O7" s="60" t="s">
        <v>124</v>
      </c>
      <c r="P7" s="60" t="s">
        <v>125</v>
      </c>
    </row>
    <row r="8" spans="1:19" s="120" customFormat="1" ht="33" x14ac:dyDescent="0.3">
      <c r="A8" s="97" t="s">
        <v>77</v>
      </c>
      <c r="B8" s="116"/>
      <c r="C8" s="106" t="s">
        <v>19</v>
      </c>
      <c r="D8" s="106" t="s">
        <v>127</v>
      </c>
      <c r="E8" s="106" t="s">
        <v>127</v>
      </c>
      <c r="F8" s="106" t="s">
        <v>127</v>
      </c>
      <c r="G8" s="106" t="s">
        <v>127</v>
      </c>
      <c r="H8" s="106" t="s">
        <v>127</v>
      </c>
      <c r="I8" s="106" t="s">
        <v>127</v>
      </c>
      <c r="J8" s="106" t="s">
        <v>127</v>
      </c>
      <c r="K8" s="106" t="s">
        <v>127</v>
      </c>
      <c r="L8" s="106" t="s">
        <v>127</v>
      </c>
      <c r="M8" s="106" t="s">
        <v>127</v>
      </c>
      <c r="N8" s="106" t="s">
        <v>127</v>
      </c>
      <c r="O8" s="106" t="s">
        <v>127</v>
      </c>
      <c r="P8" s="106" t="s">
        <v>127</v>
      </c>
    </row>
    <row r="9" spans="1:19" s="119" customFormat="1" ht="17.25" thickBot="1" x14ac:dyDescent="0.35">
      <c r="A9" s="97" t="s">
        <v>3</v>
      </c>
      <c r="B9" s="70"/>
      <c r="C9" s="107" t="s">
        <v>34</v>
      </c>
      <c r="D9" s="134" t="s">
        <v>127</v>
      </c>
      <c r="E9" s="134" t="s">
        <v>127</v>
      </c>
      <c r="F9" s="134" t="s">
        <v>127</v>
      </c>
      <c r="G9" s="134" t="s">
        <v>127</v>
      </c>
      <c r="H9" s="134" t="s">
        <v>127</v>
      </c>
      <c r="I9" s="134" t="s">
        <v>127</v>
      </c>
      <c r="J9" s="134" t="s">
        <v>127</v>
      </c>
      <c r="K9" s="134" t="s">
        <v>127</v>
      </c>
      <c r="L9" s="134" t="s">
        <v>127</v>
      </c>
      <c r="M9" s="134" t="s">
        <v>127</v>
      </c>
      <c r="N9" s="134" t="s">
        <v>127</v>
      </c>
      <c r="O9" s="134" t="s">
        <v>127</v>
      </c>
      <c r="P9" s="134" t="s">
        <v>127</v>
      </c>
      <c r="Q9" s="121"/>
      <c r="R9" s="121"/>
      <c r="S9" s="121"/>
    </row>
    <row r="10" spans="1:19" s="119" customFormat="1" ht="18" x14ac:dyDescent="0.3">
      <c r="A10" s="97" t="s">
        <v>92</v>
      </c>
      <c r="B10" s="73">
        <f>SUM(C10:P10)</f>
        <v>40000</v>
      </c>
      <c r="C10" s="61">
        <v>40000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9" s="119" customFormat="1" ht="18" x14ac:dyDescent="0.3">
      <c r="A11" s="97" t="s">
        <v>113</v>
      </c>
      <c r="B11" s="116"/>
      <c r="C11" s="67">
        <f>C10/$B$10</f>
        <v>1</v>
      </c>
      <c r="D11" s="67">
        <f>D10/$B$10</f>
        <v>0</v>
      </c>
      <c r="E11" s="67">
        <f t="shared" ref="E11:P11" si="0">E10/$B$10</f>
        <v>0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0</v>
      </c>
    </row>
    <row r="12" spans="1:19" s="119" customFormat="1" ht="18" x14ac:dyDescent="0.3">
      <c r="A12" s="97" t="s">
        <v>93</v>
      </c>
      <c r="B12" s="70"/>
      <c r="C12" s="62">
        <f>VLOOKUP(C$8,'1.táblázat'!$A$1:$B$16,2,FALSE)</f>
        <v>0.54</v>
      </c>
      <c r="D12" s="62">
        <f>VLOOKUP(D$8,'1.táblázat'!$A$1:$B$16,2,FALSE)</f>
        <v>0</v>
      </c>
      <c r="E12" s="62">
        <f>VLOOKUP(E$8,'1.táblázat'!$A$1:$B$16,2,FALSE)</f>
        <v>0</v>
      </c>
      <c r="F12" s="62">
        <f>VLOOKUP(F$8,'1.táblázat'!$A$1:$B$16,2,FALSE)</f>
        <v>0</v>
      </c>
      <c r="G12" s="62">
        <f>VLOOKUP(G$8,'1.táblázat'!$A$1:$B$16,2,FALSE)</f>
        <v>0</v>
      </c>
      <c r="H12" s="62">
        <f>VLOOKUP(H$8,'1.táblázat'!$A$1:$B$16,2,FALSE)</f>
        <v>0</v>
      </c>
      <c r="I12" s="62">
        <f>VLOOKUP(I$8,'1.táblázat'!$A$1:$B$16,2,FALSE)</f>
        <v>0</v>
      </c>
      <c r="J12" s="62">
        <f>VLOOKUP(J$8,'1.táblázat'!$A$1:$B$16,2,FALSE)</f>
        <v>0</v>
      </c>
      <c r="K12" s="62">
        <f>VLOOKUP(K$8,'1.táblázat'!$A$1:$B$16,2,FALSE)</f>
        <v>0</v>
      </c>
      <c r="L12" s="62">
        <f>VLOOKUP(L$8,'1.táblázat'!$A$1:$B$16,2,FALSE)</f>
        <v>0</v>
      </c>
      <c r="M12" s="62">
        <f>VLOOKUP(M$8,'1.táblázat'!$A$1:$B$16,2,FALSE)</f>
        <v>0</v>
      </c>
      <c r="N12" s="62">
        <f>VLOOKUP(N$8,'1.táblázat'!$A$1:$B$16,2,FALSE)</f>
        <v>0</v>
      </c>
      <c r="O12" s="62">
        <f>VLOOKUP(O$8,'1.táblázat'!$A$1:$B$16,2,FALSE)</f>
        <v>0</v>
      </c>
      <c r="P12" s="62">
        <f>VLOOKUP(P$8,'1.táblázat'!$A$1:$B$16,2,FALSE)</f>
        <v>0</v>
      </c>
      <c r="Q12" s="121"/>
      <c r="R12" s="121"/>
    </row>
    <row r="13" spans="1:19" s="119" customFormat="1" x14ac:dyDescent="0.3">
      <c r="A13" s="104" t="s">
        <v>4</v>
      </c>
      <c r="B13" s="63">
        <v>0.128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9" s="119" customFormat="1" ht="18" x14ac:dyDescent="0.3">
      <c r="A14" s="97" t="s">
        <v>112</v>
      </c>
      <c r="B14" s="63">
        <f>IF(B10&lt;100000,0.011,IF(B10&gt;=500000,0.005,0.008))</f>
        <v>1.0999999999999999E-2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9" s="119" customFormat="1" ht="18" x14ac:dyDescent="0.3">
      <c r="A15" s="97" t="s">
        <v>94</v>
      </c>
      <c r="B15" s="63">
        <v>2.5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9" s="119" customFormat="1" ht="18" x14ac:dyDescent="0.3">
      <c r="A16" s="97" t="s">
        <v>95</v>
      </c>
      <c r="B16" s="70"/>
      <c r="C16" s="66">
        <f>VLOOKUP(C9,'4.táblázat'!$A$2:$B$19,2,0)</f>
        <v>56.1</v>
      </c>
      <c r="D16" s="66">
        <f>VLOOKUP(D9,'4.táblázat'!$A$2:$B$19,2,0)</f>
        <v>0</v>
      </c>
      <c r="E16" s="66">
        <f>VLOOKUP(E9,'4.táblázat'!$A$2:$B$19,2,0)</f>
        <v>0</v>
      </c>
      <c r="F16" s="66">
        <f>VLOOKUP(F9,'4.táblázat'!$A$2:$B$19,2,0)</f>
        <v>0</v>
      </c>
      <c r="G16" s="66">
        <f>VLOOKUP(G9,'4.táblázat'!$A$2:$B$19,2,0)</f>
        <v>0</v>
      </c>
      <c r="H16" s="66">
        <f>VLOOKUP(H9,'4.táblázat'!$A$2:$B$19,2,0)</f>
        <v>0</v>
      </c>
      <c r="I16" s="66">
        <f>VLOOKUP(I9,'4.táblázat'!$A$2:$B$19,2,0)</f>
        <v>0</v>
      </c>
      <c r="J16" s="66">
        <f>VLOOKUP(J9,'4.táblázat'!$A$2:$B$19,2,0)</f>
        <v>0</v>
      </c>
      <c r="K16" s="66">
        <f>VLOOKUP(K9,'4.táblázat'!$A$2:$B$19,2,0)</f>
        <v>0</v>
      </c>
      <c r="L16" s="66">
        <f>VLOOKUP(L9,'4.táblázat'!$A$2:$B$19,2,0)</f>
        <v>0</v>
      </c>
      <c r="M16" s="66">
        <f>VLOOKUP(M9,'4.táblázat'!$A$2:$B$19,2,0)</f>
        <v>0</v>
      </c>
      <c r="N16" s="66">
        <f>VLOOKUP(N9,'4.táblázat'!$A$2:$B$19,2,0)</f>
        <v>0</v>
      </c>
      <c r="O16" s="66">
        <f>VLOOKUP(O9,'4.táblázat'!$A$2:$B$19,2,0)</f>
        <v>0</v>
      </c>
      <c r="P16" s="66">
        <f>VLOOKUP(P9,'4.táblázat'!$A$2:$B$19,2,0)</f>
        <v>0</v>
      </c>
    </row>
    <row r="17" spans="1:16" s="119" customFormat="1" ht="18" x14ac:dyDescent="0.3">
      <c r="A17" s="98" t="s">
        <v>110</v>
      </c>
      <c r="B17" s="71"/>
      <c r="C17" s="67">
        <f>C11*C12*C16*(1-C20)</f>
        <v>30.294000000000004</v>
      </c>
      <c r="D17" s="67">
        <f>D11*D12*D16*(1-D20)</f>
        <v>0</v>
      </c>
      <c r="E17" s="67">
        <f t="shared" ref="E17:P17" si="1">E11*E12*E16*(1-E20)</f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  <c r="P17" s="67">
        <f t="shared" si="1"/>
        <v>0</v>
      </c>
    </row>
    <row r="18" spans="1:16" s="119" customFormat="1" ht="18" x14ac:dyDescent="0.3">
      <c r="A18" s="97" t="s">
        <v>96</v>
      </c>
      <c r="B18" s="72">
        <f>'4.táblázat'!B20</f>
        <v>358.7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s="119" customFormat="1" x14ac:dyDescent="0.3">
      <c r="A19" s="97" t="s">
        <v>5</v>
      </c>
      <c r="B19" s="73">
        <f>SUM(C19:P19)</f>
        <v>21600</v>
      </c>
      <c r="C19" s="103">
        <f>C10*C12</f>
        <v>21600</v>
      </c>
      <c r="D19" s="103">
        <f>D10*D12</f>
        <v>0</v>
      </c>
      <c r="E19" s="103">
        <f t="shared" ref="E19:P19" si="2">E10*E12</f>
        <v>0</v>
      </c>
      <c r="F19" s="103">
        <f t="shared" si="2"/>
        <v>0</v>
      </c>
      <c r="G19" s="103">
        <f t="shared" si="2"/>
        <v>0</v>
      </c>
      <c r="H19" s="103">
        <f t="shared" si="2"/>
        <v>0</v>
      </c>
      <c r="I19" s="103">
        <f t="shared" si="2"/>
        <v>0</v>
      </c>
      <c r="J19" s="103">
        <f t="shared" si="2"/>
        <v>0</v>
      </c>
      <c r="K19" s="103">
        <f t="shared" si="2"/>
        <v>0</v>
      </c>
      <c r="L19" s="103">
        <f t="shared" si="2"/>
        <v>0</v>
      </c>
      <c r="M19" s="103">
        <f t="shared" si="2"/>
        <v>0</v>
      </c>
      <c r="N19" s="103">
        <f t="shared" si="2"/>
        <v>0</v>
      </c>
      <c r="O19" s="103">
        <f t="shared" si="2"/>
        <v>0</v>
      </c>
      <c r="P19" s="103">
        <f t="shared" si="2"/>
        <v>0</v>
      </c>
    </row>
    <row r="20" spans="1:16" s="119" customFormat="1" ht="18" x14ac:dyDescent="0.3">
      <c r="A20" s="97" t="s">
        <v>109</v>
      </c>
      <c r="B20" s="70"/>
      <c r="C20" s="66">
        <f>VLOOKUP(C9,'4.táblázat'!$A$1:$C$18,3,FALSE)</f>
        <v>0</v>
      </c>
      <c r="D20" s="66">
        <f>VLOOKUP(D9,'4.táblázat'!$A$1:$C$18,3,FALSE)</f>
        <v>0</v>
      </c>
      <c r="E20" s="66">
        <f>VLOOKUP(E9,'4.táblázat'!$A$1:$C$18,3,FALSE)</f>
        <v>0</v>
      </c>
      <c r="F20" s="66">
        <f>VLOOKUP(F9,'4.táblázat'!$A$1:$C$18,3,FALSE)</f>
        <v>0</v>
      </c>
      <c r="G20" s="66">
        <f>VLOOKUP(G9,'4.táblázat'!$A$1:$C$18,3,FALSE)</f>
        <v>0</v>
      </c>
      <c r="H20" s="66">
        <f>VLOOKUP(H9,'4.táblázat'!$A$1:$C$18,3,FALSE)</f>
        <v>0</v>
      </c>
      <c r="I20" s="66">
        <f>VLOOKUP(I9,'4.táblázat'!$A$1:$C$18,3,FALSE)</f>
        <v>0</v>
      </c>
      <c r="J20" s="66">
        <f>VLOOKUP(J9,'4.táblázat'!$A$1:$C$18,3,FALSE)</f>
        <v>0</v>
      </c>
      <c r="K20" s="66">
        <f>VLOOKUP(K9,'4.táblázat'!$A$1:$C$18,3,FALSE)</f>
        <v>0</v>
      </c>
      <c r="L20" s="66">
        <f>VLOOKUP(L9,'4.táblázat'!$A$1:$C$18,3,FALSE)</f>
        <v>0</v>
      </c>
      <c r="M20" s="66">
        <f>VLOOKUP(M9,'4.táblázat'!$A$1:$C$18,3,FALSE)</f>
        <v>0</v>
      </c>
      <c r="N20" s="66">
        <f>VLOOKUP(N9,'4.táblázat'!$A$1:$C$18,3,FALSE)</f>
        <v>0</v>
      </c>
      <c r="O20" s="66">
        <f>VLOOKUP(O9,'4.táblázat'!$A$1:$C$18,3,FALSE)</f>
        <v>0</v>
      </c>
      <c r="P20" s="66">
        <f>VLOOKUP(P9,'4.táblázat'!$A$1:$C$18,3,FALSE)</f>
        <v>0</v>
      </c>
    </row>
    <row r="21" spans="1:16" s="119" customFormat="1" ht="18" x14ac:dyDescent="0.3">
      <c r="A21" s="97" t="s">
        <v>97</v>
      </c>
      <c r="B21" s="73">
        <f>SUM(C21:P21)</f>
        <v>0</v>
      </c>
      <c r="C21" s="103">
        <f>C19*C20</f>
        <v>0</v>
      </c>
      <c r="D21" s="103">
        <f>D19*D20</f>
        <v>0</v>
      </c>
      <c r="E21" s="103">
        <f t="shared" ref="E21:P21" si="3">E19*E20</f>
        <v>0</v>
      </c>
      <c r="F21" s="103">
        <f t="shared" si="3"/>
        <v>0</v>
      </c>
      <c r="G21" s="103">
        <f t="shared" si="3"/>
        <v>0</v>
      </c>
      <c r="H21" s="103">
        <f t="shared" si="3"/>
        <v>0</v>
      </c>
      <c r="I21" s="103">
        <f t="shared" si="3"/>
        <v>0</v>
      </c>
      <c r="J21" s="103">
        <f t="shared" si="3"/>
        <v>0</v>
      </c>
      <c r="K21" s="103">
        <f t="shared" si="3"/>
        <v>0</v>
      </c>
      <c r="L21" s="103">
        <f t="shared" si="3"/>
        <v>0</v>
      </c>
      <c r="M21" s="103">
        <f t="shared" si="3"/>
        <v>0</v>
      </c>
      <c r="N21" s="103">
        <f t="shared" si="3"/>
        <v>0</v>
      </c>
      <c r="O21" s="103">
        <f t="shared" si="3"/>
        <v>0</v>
      </c>
      <c r="P21" s="103">
        <f t="shared" si="3"/>
        <v>0</v>
      </c>
    </row>
    <row r="22" spans="1:16" s="119" customFormat="1" ht="18" x14ac:dyDescent="0.3">
      <c r="A22" s="97" t="s">
        <v>108</v>
      </c>
      <c r="B22" s="63">
        <f>'4.táblázat'!C20</f>
        <v>7.2099999999999997E-2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s="119" customFormat="1" ht="18" x14ac:dyDescent="0.3">
      <c r="A23" s="97" t="s">
        <v>98</v>
      </c>
      <c r="B23" s="73">
        <f>B10*B14*B15</f>
        <v>1100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s="119" customFormat="1" ht="18" x14ac:dyDescent="0.3">
      <c r="A24" s="97" t="s">
        <v>99</v>
      </c>
      <c r="B24" s="73">
        <f>B23*B22</f>
        <v>79.31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s="119" customFormat="1" ht="17.25" thickBot="1" x14ac:dyDescent="0.35">
      <c r="A25" s="99" t="s">
        <v>107</v>
      </c>
      <c r="B25" s="64">
        <v>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s="119" customFormat="1" ht="17.25" thickBot="1" x14ac:dyDescent="0.35">
      <c r="A26" s="110"/>
      <c r="B26" s="112"/>
      <c r="C26" s="112"/>
      <c r="D26" s="112"/>
    </row>
    <row r="27" spans="1:16" s="119" customFormat="1" ht="15" customHeight="1" x14ac:dyDescent="0.3">
      <c r="A27" s="142" t="s">
        <v>6</v>
      </c>
      <c r="B27" s="143"/>
      <c r="C27" s="143"/>
      <c r="D27" s="144"/>
      <c r="E27" s="122"/>
      <c r="F27" s="122"/>
      <c r="G27" s="122"/>
      <c r="H27" s="122"/>
    </row>
    <row r="28" spans="1:16" s="119" customFormat="1" x14ac:dyDescent="0.3">
      <c r="A28" s="74"/>
      <c r="B28" s="75"/>
      <c r="C28" s="75"/>
      <c r="D28" s="76"/>
      <c r="E28" s="79"/>
      <c r="F28" s="79"/>
      <c r="G28" s="79"/>
      <c r="H28" s="79"/>
    </row>
    <row r="29" spans="1:16" s="119" customFormat="1" x14ac:dyDescent="0.3">
      <c r="A29" s="74"/>
      <c r="B29" s="75"/>
      <c r="C29" s="75"/>
      <c r="D29" s="76"/>
      <c r="E29" s="79"/>
      <c r="F29" s="79"/>
      <c r="G29" s="79"/>
      <c r="H29" s="79"/>
    </row>
    <row r="30" spans="1:16" s="119" customFormat="1" x14ac:dyDescent="0.3">
      <c r="A30" s="74"/>
      <c r="B30" s="75"/>
      <c r="C30" s="75"/>
      <c r="D30" s="76"/>
      <c r="E30" s="79"/>
      <c r="F30" s="79"/>
      <c r="G30" s="79"/>
      <c r="H30" s="79"/>
    </row>
    <row r="31" spans="1:16" s="119" customFormat="1" x14ac:dyDescent="0.3">
      <c r="A31" s="74"/>
      <c r="B31" s="75"/>
      <c r="C31" s="75"/>
      <c r="D31" s="76"/>
      <c r="E31" s="79"/>
      <c r="F31" s="79"/>
      <c r="G31" s="79"/>
      <c r="H31" s="79"/>
    </row>
    <row r="32" spans="1:16" s="119" customFormat="1" ht="17.25" thickBot="1" x14ac:dyDescent="0.35">
      <c r="A32" s="74"/>
      <c r="B32" s="75"/>
      <c r="C32" s="77" t="s">
        <v>8</v>
      </c>
      <c r="D32" s="76"/>
      <c r="E32" s="75"/>
      <c r="F32" s="75"/>
      <c r="G32" s="75"/>
      <c r="H32" s="75"/>
    </row>
    <row r="33" spans="1:16" s="119" customFormat="1" ht="21.75" thickBot="1" x14ac:dyDescent="0.45">
      <c r="A33" s="74"/>
      <c r="B33" s="75"/>
      <c r="C33" s="78">
        <f>1/(1-B13)*(B15*B14+SUMPRODUCT(C11:P11,C12:P12))</f>
        <v>0.65080275229357798</v>
      </c>
      <c r="D33" s="76"/>
      <c r="E33" s="75"/>
      <c r="F33" s="75"/>
      <c r="G33" s="75"/>
      <c r="H33" s="75"/>
      <c r="I33" s="138"/>
      <c r="J33" s="138"/>
      <c r="K33" s="138"/>
      <c r="L33" s="138"/>
      <c r="M33" s="138"/>
      <c r="N33" s="138"/>
      <c r="O33" s="138"/>
      <c r="P33" s="138"/>
    </row>
    <row r="34" spans="1:16" s="119" customFormat="1" x14ac:dyDescent="0.3">
      <c r="A34" s="74"/>
      <c r="B34" s="75"/>
      <c r="C34" s="79"/>
      <c r="D34" s="80"/>
      <c r="E34" s="79"/>
      <c r="F34" s="79"/>
      <c r="G34" s="79"/>
      <c r="H34" s="79"/>
    </row>
    <row r="35" spans="1:16" s="119" customFormat="1" ht="17.25" thickBot="1" x14ac:dyDescent="0.35">
      <c r="A35" s="74"/>
      <c r="B35" s="79"/>
      <c r="C35" s="77" t="s">
        <v>7</v>
      </c>
      <c r="D35" s="80"/>
      <c r="E35" s="79"/>
      <c r="F35" s="79"/>
      <c r="G35" s="79"/>
      <c r="H35" s="79"/>
    </row>
    <row r="36" spans="1:16" s="119" customFormat="1" ht="21.75" thickBot="1" x14ac:dyDescent="0.35">
      <c r="A36" s="81"/>
      <c r="B36" s="82"/>
      <c r="C36" s="83" t="str">
        <f>IF(C33&lt;'6.táblázat'!D2,'6.táblázat'!A2,IF(AND('6.táblázat'!B3&lt;=C33,C33&lt;'6.táblázat'!D3),'6.táblázat'!A3,IF(AND('6.táblázat'!B4&lt;=C33,C33&lt;'6.táblázat'!D4),'6.táblázat'!A4,IF(AND('6.táblázat'!B5&lt;=C33,C33&lt;'6.táblázat'!D5),'6.táblázat'!A5,IF(AND('6.táblázat'!B6&lt;=C33,C33&lt;'6.táblázat'!D6),'6.táblázat'!A6,IF(AND('6.táblázat'!B7&lt;=C33,C33&lt;'6.táblázat'!D7),'6.táblázat'!A7,'6.táblázat'!A8))))))</f>
        <v>A+</v>
      </c>
      <c r="D36" s="84"/>
      <c r="E36" s="82"/>
      <c r="F36" s="82"/>
      <c r="G36" s="82"/>
      <c r="H36" s="82"/>
    </row>
    <row r="37" spans="1:16" s="119" customFormat="1" ht="17.25" thickBot="1" x14ac:dyDescent="0.35">
      <c r="A37" s="85"/>
      <c r="B37" s="86"/>
      <c r="C37" s="87"/>
      <c r="D37" s="88"/>
      <c r="E37" s="79"/>
      <c r="F37" s="79"/>
      <c r="G37" s="79"/>
      <c r="H37" s="79"/>
    </row>
    <row r="38" spans="1:16" s="119" customFormat="1" ht="17.25" x14ac:dyDescent="0.3">
      <c r="A38" s="139" t="s">
        <v>102</v>
      </c>
      <c r="B38" s="140"/>
      <c r="C38" s="140"/>
      <c r="D38" s="141"/>
      <c r="E38" s="123"/>
      <c r="F38" s="123"/>
      <c r="G38" s="123"/>
      <c r="H38" s="123"/>
    </row>
    <row r="39" spans="1:16" s="119" customFormat="1" x14ac:dyDescent="0.3">
      <c r="A39" s="74"/>
      <c r="B39" s="79"/>
      <c r="C39" s="79"/>
      <c r="D39" s="80"/>
      <c r="E39" s="79"/>
      <c r="F39" s="79"/>
      <c r="G39" s="79"/>
      <c r="H39" s="79"/>
    </row>
    <row r="40" spans="1:16" s="119" customFormat="1" x14ac:dyDescent="0.3">
      <c r="A40" s="74"/>
      <c r="B40" s="79"/>
      <c r="C40" s="79"/>
      <c r="D40" s="80"/>
      <c r="E40" s="79"/>
      <c r="F40" s="79"/>
      <c r="G40" s="79"/>
      <c r="H40" s="79"/>
    </row>
    <row r="41" spans="1:16" s="119" customFormat="1" x14ac:dyDescent="0.3">
      <c r="A41" s="74"/>
      <c r="B41" s="79"/>
      <c r="C41" s="79"/>
      <c r="D41" s="80"/>
      <c r="E41" s="79"/>
      <c r="F41" s="79"/>
      <c r="G41" s="79"/>
      <c r="H41" s="79"/>
    </row>
    <row r="42" spans="1:16" s="119" customFormat="1" x14ac:dyDescent="0.3">
      <c r="A42" s="74"/>
      <c r="B42" s="79"/>
      <c r="C42" s="79"/>
      <c r="D42" s="80"/>
      <c r="E42" s="79"/>
      <c r="F42" s="79"/>
      <c r="G42" s="79"/>
      <c r="H42" s="79"/>
    </row>
    <row r="43" spans="1:16" s="119" customFormat="1" x14ac:dyDescent="0.3">
      <c r="A43" s="74"/>
      <c r="B43" s="75"/>
      <c r="C43" s="79"/>
      <c r="D43" s="76"/>
      <c r="E43" s="75"/>
      <c r="F43" s="75"/>
      <c r="G43" s="75"/>
      <c r="H43" s="75"/>
    </row>
    <row r="44" spans="1:16" s="119" customFormat="1" x14ac:dyDescent="0.3">
      <c r="A44" s="74"/>
      <c r="B44" s="75"/>
      <c r="C44" s="79"/>
      <c r="D44" s="76"/>
      <c r="E44" s="75"/>
      <c r="F44" s="75"/>
      <c r="G44" s="75"/>
      <c r="H44" s="75"/>
    </row>
    <row r="45" spans="1:16" s="119" customFormat="1" ht="17.25" thickBot="1" x14ac:dyDescent="0.35">
      <c r="A45" s="74"/>
      <c r="B45" s="75"/>
      <c r="C45" s="79" t="s">
        <v>9</v>
      </c>
      <c r="D45" s="76"/>
      <c r="E45" s="75"/>
      <c r="F45" s="75"/>
      <c r="G45" s="75"/>
      <c r="H45" s="75"/>
    </row>
    <row r="46" spans="1:16" s="119" customFormat="1" ht="21.75" thickBot="1" x14ac:dyDescent="0.35">
      <c r="A46" s="74"/>
      <c r="B46" s="75"/>
      <c r="C46" s="78">
        <f>(SUMPRODUCT(C11:P11,C20:P20)+B14*B22)/(1+B14)</f>
        <v>7.8447082096933733E-4</v>
      </c>
      <c r="D46" s="76"/>
      <c r="E46" s="75"/>
      <c r="F46" s="75"/>
      <c r="G46" s="75"/>
      <c r="H46" s="75"/>
    </row>
    <row r="47" spans="1:16" s="119" customFormat="1" x14ac:dyDescent="0.3">
      <c r="A47" s="74"/>
      <c r="B47" s="75"/>
      <c r="C47" s="79"/>
      <c r="D47" s="80"/>
      <c r="E47" s="79"/>
      <c r="F47" s="79"/>
      <c r="G47" s="79"/>
      <c r="H47" s="79"/>
    </row>
    <row r="48" spans="1:16" s="119" customFormat="1" ht="17.25" thickBot="1" x14ac:dyDescent="0.35">
      <c r="A48" s="74"/>
      <c r="B48" s="89"/>
      <c r="C48" s="79" t="s">
        <v>10</v>
      </c>
      <c r="D48" s="90"/>
      <c r="E48" s="89"/>
      <c r="F48" s="89"/>
      <c r="G48" s="89"/>
      <c r="H48" s="89"/>
    </row>
    <row r="49" spans="1:16" s="119" customFormat="1" ht="21.75" thickBot="1" x14ac:dyDescent="0.35">
      <c r="A49" s="91"/>
      <c r="B49" s="89"/>
      <c r="C49" s="92" t="str">
        <f>IF(C46&gt;'6.táblázat'!G2,'6.táblázat'!A2,IF(AND('6.táblázat'!E3&gt;='6.táblázat'!A47,C46&gt;'6.táblázat'!G3),'6.táblázat'!A3,IF(AND('6.táblázat'!E4&gt;=C46,C46&gt;'6.táblázat'!G4),'6.táblázat'!A4,IF(AND('6.táblázat'!E5&gt;=C46,C46&gt;'6.táblázat'!G5),'6.táblázat'!A5,IF(AND('6.táblázat'!E6&gt;=C46,C46&gt;'6.táblázat'!G6),'6.táblázat'!A6,IF(AND('6.táblázat'!E7&gt;=C46,C46&gt;'6.táblázat'!G7),'6.táblázat'!A7,'6.táblázat'!A8))))))</f>
        <v>F</v>
      </c>
      <c r="D49" s="90"/>
      <c r="E49" s="89"/>
      <c r="F49" s="89"/>
      <c r="G49" s="89"/>
      <c r="H49" s="89"/>
    </row>
    <row r="50" spans="1:16" s="119" customFormat="1" ht="17.25" thickBot="1" x14ac:dyDescent="0.35">
      <c r="A50" s="85"/>
      <c r="B50" s="86"/>
      <c r="C50" s="86"/>
      <c r="D50" s="88"/>
      <c r="E50" s="79"/>
      <c r="F50" s="79"/>
      <c r="G50" s="79"/>
      <c r="H50" s="79"/>
    </row>
    <row r="51" spans="1:16" s="119" customFormat="1" ht="18.75" x14ac:dyDescent="0.3">
      <c r="A51" s="139" t="s">
        <v>111</v>
      </c>
      <c r="B51" s="140"/>
      <c r="C51" s="140"/>
      <c r="D51" s="141"/>
      <c r="E51" s="123"/>
      <c r="F51" s="123"/>
      <c r="G51" s="123"/>
      <c r="H51" s="123"/>
    </row>
    <row r="52" spans="1:16" s="119" customFormat="1" x14ac:dyDescent="0.3">
      <c r="A52" s="74"/>
      <c r="B52" s="79"/>
      <c r="C52" s="79"/>
      <c r="D52" s="80"/>
      <c r="E52" s="79"/>
      <c r="F52" s="79"/>
      <c r="G52" s="79"/>
      <c r="H52" s="79"/>
      <c r="I52" s="118"/>
      <c r="J52" s="118"/>
      <c r="K52" s="118"/>
      <c r="L52" s="118"/>
      <c r="M52" s="118"/>
      <c r="N52" s="118"/>
      <c r="O52" s="118"/>
      <c r="P52" s="118"/>
    </row>
    <row r="53" spans="1:16" s="119" customFormat="1" x14ac:dyDescent="0.3">
      <c r="A53" s="74"/>
      <c r="B53" s="79"/>
      <c r="C53" s="79"/>
      <c r="D53" s="80"/>
      <c r="E53" s="79"/>
      <c r="F53" s="79"/>
      <c r="G53" s="79"/>
      <c r="H53" s="79"/>
      <c r="I53" s="118"/>
      <c r="J53" s="118"/>
      <c r="K53" s="118"/>
      <c r="L53" s="118"/>
      <c r="M53" s="118"/>
      <c r="N53" s="118"/>
      <c r="O53" s="118"/>
      <c r="P53" s="118"/>
    </row>
    <row r="54" spans="1:16" s="119" customFormat="1" x14ac:dyDescent="0.3">
      <c r="A54" s="74"/>
      <c r="B54" s="79"/>
      <c r="C54" s="79"/>
      <c r="D54" s="80"/>
      <c r="E54" s="79"/>
      <c r="F54" s="79"/>
      <c r="G54" s="79"/>
      <c r="H54" s="79"/>
      <c r="I54" s="118"/>
      <c r="J54" s="118"/>
      <c r="K54" s="118"/>
      <c r="L54" s="118"/>
      <c r="M54" s="118"/>
      <c r="N54" s="118"/>
      <c r="O54" s="118"/>
      <c r="P54" s="118"/>
    </row>
    <row r="55" spans="1:16" s="119" customFormat="1" x14ac:dyDescent="0.3">
      <c r="A55" s="74"/>
      <c r="B55" s="79"/>
      <c r="C55" s="79"/>
      <c r="D55" s="80"/>
      <c r="E55" s="79"/>
      <c r="F55" s="79"/>
      <c r="G55" s="79"/>
      <c r="H55" s="79"/>
      <c r="I55" s="118"/>
      <c r="J55" s="118"/>
      <c r="K55" s="118"/>
      <c r="L55" s="118"/>
      <c r="M55" s="118"/>
      <c r="N55" s="118"/>
      <c r="O55" s="118"/>
      <c r="P55" s="118"/>
    </row>
    <row r="56" spans="1:16" s="119" customFormat="1" ht="18.75" thickBot="1" x14ac:dyDescent="0.35">
      <c r="A56" s="74"/>
      <c r="B56" s="79"/>
      <c r="C56" s="79" t="s">
        <v>100</v>
      </c>
      <c r="D56" s="80"/>
      <c r="E56" s="79"/>
      <c r="F56" s="79"/>
      <c r="G56" s="79"/>
      <c r="H56" s="79"/>
      <c r="I56" s="118"/>
      <c r="J56" s="118"/>
      <c r="K56" s="118"/>
      <c r="L56" s="118"/>
      <c r="M56" s="118"/>
      <c r="N56" s="118"/>
      <c r="O56" s="118"/>
      <c r="P56" s="118"/>
    </row>
    <row r="57" spans="1:16" s="119" customFormat="1" ht="21.75" thickBot="1" x14ac:dyDescent="0.45">
      <c r="A57" s="74"/>
      <c r="B57" s="75"/>
      <c r="C57" s="78">
        <f>1/(1-B13)*(B14*B18/3.6+SUM(C17:P17))</f>
        <v>35.997738277268098</v>
      </c>
      <c r="D57" s="76"/>
      <c r="E57" s="75"/>
      <c r="F57" s="75"/>
      <c r="G57" s="75"/>
      <c r="H57" s="75"/>
      <c r="I57" s="124"/>
      <c r="J57" s="124"/>
      <c r="K57" s="124"/>
      <c r="L57" s="124"/>
      <c r="M57" s="124"/>
      <c r="N57" s="124"/>
      <c r="O57" s="124"/>
      <c r="P57" s="124"/>
    </row>
    <row r="58" spans="1:16" s="119" customFormat="1" x14ac:dyDescent="0.3">
      <c r="A58" s="74"/>
      <c r="B58" s="75"/>
      <c r="C58" s="79"/>
      <c r="D58" s="80"/>
      <c r="E58" s="79"/>
      <c r="F58" s="79"/>
      <c r="G58" s="79"/>
      <c r="H58" s="79"/>
      <c r="I58" s="118"/>
      <c r="J58" s="118"/>
      <c r="K58" s="118"/>
      <c r="L58" s="118"/>
      <c r="M58" s="118"/>
      <c r="N58" s="118"/>
      <c r="O58" s="118"/>
      <c r="P58" s="118"/>
    </row>
    <row r="59" spans="1:16" s="119" customFormat="1" ht="18.75" thickBot="1" x14ac:dyDescent="0.35">
      <c r="A59" s="74"/>
      <c r="B59" s="79"/>
      <c r="C59" s="79" t="s">
        <v>101</v>
      </c>
      <c r="D59" s="80"/>
      <c r="E59" s="79"/>
      <c r="F59" s="79"/>
      <c r="G59" s="79"/>
      <c r="H59" s="79"/>
      <c r="I59" s="118"/>
      <c r="J59" s="118"/>
      <c r="K59" s="118"/>
      <c r="L59" s="118"/>
      <c r="M59" s="118"/>
      <c r="N59" s="118"/>
      <c r="O59" s="118"/>
      <c r="P59" s="118"/>
    </row>
    <row r="60" spans="1:16" s="119" customFormat="1" ht="21.75" thickBot="1" x14ac:dyDescent="0.35">
      <c r="A60" s="91"/>
      <c r="B60" s="89"/>
      <c r="C60" s="92" t="str">
        <f>IF(C57&lt;'6.táblázat'!J2,'6.táblázat'!A2,IF(AND('6.táblázat'!H3&lt;=C57,C57&lt;'6.táblázat'!J3),'6.táblázat'!A3,IF(AND('6.táblázat'!H4&lt;=C57,C57&lt;'6.táblázat'!J4),'6.táblázat'!A4,IF(AND('6.táblázat'!H5&lt;=C57,C57&lt;'6.táblázat'!J5),'6.táblázat'!A5,IF(AND('6.táblázat'!H6&lt;=C57,C57&lt;'6.táblázat'!J6),'6.táblázat'!A6,IF(AND('6.táblázat'!H7&lt;=C57,C57&lt;'6.táblázat'!J7),'6.táblázat'!A7,'6.táblázat'!A8))))))</f>
        <v>A+</v>
      </c>
      <c r="D60" s="90"/>
      <c r="E60" s="89"/>
      <c r="F60" s="89"/>
      <c r="G60" s="89"/>
      <c r="H60" s="79"/>
      <c r="I60" s="118"/>
      <c r="J60" s="118"/>
      <c r="K60" s="118"/>
      <c r="L60" s="118"/>
      <c r="M60" s="118"/>
      <c r="N60" s="118"/>
      <c r="O60" s="118"/>
    </row>
    <row r="61" spans="1:16" s="119" customFormat="1" ht="17.25" thickBot="1" x14ac:dyDescent="0.35">
      <c r="A61" s="93"/>
      <c r="B61" s="94"/>
      <c r="C61" s="94"/>
      <c r="D61" s="9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6" s="119" customFormat="1" x14ac:dyDescent="0.3">
      <c r="A62" s="110"/>
      <c r="B62" s="112"/>
      <c r="C62" s="112"/>
      <c r="D62" s="112"/>
      <c r="H62" s="118"/>
      <c r="I62" s="118"/>
      <c r="J62" s="118"/>
      <c r="K62" s="118"/>
      <c r="L62" s="118"/>
      <c r="M62" s="118"/>
      <c r="N62" s="118"/>
      <c r="O62" s="118"/>
    </row>
    <row r="63" spans="1:16" s="119" customFormat="1" x14ac:dyDescent="0.3">
      <c r="A63" s="110"/>
      <c r="B63" s="112"/>
      <c r="C63" s="112"/>
      <c r="D63" s="112"/>
      <c r="H63" s="118"/>
      <c r="I63" s="118"/>
      <c r="J63" s="118"/>
      <c r="K63" s="118"/>
      <c r="L63" s="118"/>
      <c r="M63" s="118"/>
      <c r="N63" s="118"/>
      <c r="O63" s="118"/>
    </row>
    <row r="64" spans="1:16" s="119" customFormat="1" x14ac:dyDescent="0.3">
      <c r="A64" s="110"/>
      <c r="B64" s="112"/>
      <c r="C64" s="112"/>
      <c r="D64" s="112"/>
      <c r="H64" s="118"/>
      <c r="I64" s="118"/>
      <c r="J64" s="118"/>
      <c r="K64" s="118"/>
      <c r="L64" s="118"/>
      <c r="M64" s="118"/>
      <c r="N64" s="118"/>
      <c r="O64" s="118"/>
    </row>
    <row r="65" spans="1:16" s="119" customFormat="1" x14ac:dyDescent="0.3">
      <c r="A65" s="110"/>
      <c r="B65" s="112"/>
      <c r="C65" s="112"/>
      <c r="D65" s="112"/>
      <c r="H65" s="118"/>
      <c r="I65" s="118"/>
      <c r="J65" s="118"/>
      <c r="K65" s="118"/>
      <c r="L65" s="118"/>
      <c r="M65" s="118"/>
      <c r="N65" s="118"/>
      <c r="O65" s="118"/>
    </row>
    <row r="66" spans="1:16" s="119" customFormat="1" x14ac:dyDescent="0.3">
      <c r="A66" s="110"/>
      <c r="B66" s="112"/>
      <c r="C66" s="112"/>
      <c r="D66" s="112"/>
      <c r="H66" s="118"/>
      <c r="I66" s="118"/>
      <c r="J66" s="118"/>
      <c r="K66" s="118"/>
      <c r="L66" s="118"/>
      <c r="M66" s="118"/>
      <c r="N66" s="118"/>
      <c r="O66" s="118"/>
    </row>
    <row r="67" spans="1:16" s="119" customFormat="1" x14ac:dyDescent="0.3">
      <c r="A67" s="110"/>
      <c r="B67" s="112"/>
      <c r="C67" s="112"/>
      <c r="D67" s="112"/>
      <c r="I67" s="118"/>
      <c r="J67" s="118"/>
      <c r="K67" s="118"/>
      <c r="L67" s="118"/>
      <c r="M67" s="118"/>
      <c r="N67" s="118"/>
      <c r="O67" s="118"/>
      <c r="P67" s="118"/>
    </row>
    <row r="68" spans="1:16" s="119" customFormat="1" x14ac:dyDescent="0.3">
      <c r="A68" s="110"/>
      <c r="B68" s="112"/>
      <c r="C68" s="112"/>
      <c r="D68" s="112"/>
    </row>
    <row r="69" spans="1:16" s="119" customFormat="1" x14ac:dyDescent="0.3">
      <c r="A69" s="110"/>
      <c r="B69" s="112"/>
      <c r="C69" s="112"/>
      <c r="D69" s="112"/>
    </row>
    <row r="70" spans="1:16" s="119" customFormat="1" x14ac:dyDescent="0.3">
      <c r="A70" s="110"/>
      <c r="B70" s="112"/>
      <c r="C70" s="112"/>
      <c r="D70" s="112"/>
    </row>
    <row r="71" spans="1:16" s="119" customFormat="1" x14ac:dyDescent="0.3">
      <c r="A71" s="110"/>
      <c r="B71" s="112"/>
      <c r="C71" s="112"/>
      <c r="D71" s="112"/>
    </row>
    <row r="72" spans="1:16" s="119" customFormat="1" x14ac:dyDescent="0.3">
      <c r="A72" s="110"/>
      <c r="B72" s="112"/>
      <c r="C72" s="112"/>
      <c r="D72" s="112"/>
    </row>
    <row r="73" spans="1:16" s="119" customFormat="1" x14ac:dyDescent="0.3">
      <c r="A73" s="120"/>
    </row>
    <row r="74" spans="1:16" s="119" customFormat="1" x14ac:dyDescent="0.3">
      <c r="A74" s="120"/>
    </row>
    <row r="75" spans="1:16" s="119" customFormat="1" x14ac:dyDescent="0.3">
      <c r="A75" s="120"/>
    </row>
    <row r="76" spans="1:16" s="119" customFormat="1" x14ac:dyDescent="0.3">
      <c r="A76" s="120"/>
    </row>
  </sheetData>
  <sheetProtection algorithmName="SHA-512" hashValue="CLfS+RR/L52aRmBn0j7m7p1IdFeMoLqBYcb6iF+2hdSrG2WDWnejRGZsrVnKgaqLVo7hnnw0JOu9DZAkk9Grdg==" saltValue="UCgzOURQLmb6OMqQjs9lyg==" spinCount="100000" sheet="1" formatColumns="0" insertColumns="0" insertRows="0" deleteColumns="0" sort="0" autoFilter="0" pivotTables="0"/>
  <protectedRanges>
    <protectedRange algorithmName="SHA-512" hashValue="7GwZ8hZzkBeVSi8ynXPF3mbqF+aGXgmFVEG+PPgA2nlk7hELCs8sLZcyeNV/OQ6m54iJruAvUtEeocPWR7xhDA==" saltValue="y/FqatiURuXSGKThomT5Pw==" spinCount="100000" sqref="B16:B21 B23:B24 A7:A25 A38:D61 C13:P25 C11:P11" name="Tartomány1"/>
  </protectedRanges>
  <mergeCells count="7">
    <mergeCell ref="B4:D4"/>
    <mergeCell ref="B3:C3"/>
    <mergeCell ref="I33:P33"/>
    <mergeCell ref="B5:D5"/>
    <mergeCell ref="A51:D51"/>
    <mergeCell ref="A27:D27"/>
    <mergeCell ref="A38:D38"/>
  </mergeCells>
  <conditionalFormatting sqref="C3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 C49 C60">
    <cfRule type="containsText" dxfId="9" priority="1" operator="containsText" text="F">
      <formula>NOT(ISERROR(SEARCH("F",C36)))</formula>
    </cfRule>
    <cfRule type="containsText" dxfId="8" priority="2" operator="containsText" text="E">
      <formula>NOT(ISERROR(SEARCH("E",C36)))</formula>
    </cfRule>
    <cfRule type="containsText" dxfId="7" priority="3" operator="containsText" text="D">
      <formula>NOT(ISERROR(SEARCH("D",C36)))</formula>
    </cfRule>
    <cfRule type="containsText" dxfId="6" priority="4" operator="containsText" text="C">
      <formula>NOT(ISERROR(SEARCH("C",C36)))</formula>
    </cfRule>
    <cfRule type="containsText" dxfId="5" priority="5" operator="containsText" text="B">
      <formula>NOT(ISERROR(SEARCH("B",C36)))</formula>
    </cfRule>
    <cfRule type="containsText" dxfId="4" priority="6" operator="containsText" text="A">
      <formula>NOT(ISERROR(SEARCH("A",C36)))</formula>
    </cfRule>
    <cfRule type="containsText" dxfId="3" priority="7" operator="containsText" text="A+">
      <formula>NOT(ISERROR(SEARCH("A+",C36)))</formula>
    </cfRule>
  </conditionalFormatting>
  <dataValidations count="2">
    <dataValidation type="list" allowBlank="1" showInputMessage="1" showErrorMessage="1" sqref="C9">
      <formula1>Energia</formula1>
    </dataValidation>
    <dataValidation type="list" allowBlank="1" showInputMessage="1" showErrorMessage="1" sqref="C8:P8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53" r:id="rId4">
          <objectPr defaultSize="0" autoPict="0" r:id="rId5">
            <anchor moveWithCells="1" sizeWithCells="1">
              <from>
                <xdr:col>2</xdr:col>
                <xdr:colOff>542925</xdr:colOff>
                <xdr:row>27</xdr:row>
                <xdr:rowOff>76200</xdr:rowOff>
              </from>
              <to>
                <xdr:col>2</xdr:col>
                <xdr:colOff>2486025</xdr:colOff>
                <xdr:row>29</xdr:row>
                <xdr:rowOff>190500</xdr:rowOff>
              </to>
            </anchor>
          </objectPr>
        </oleObject>
      </mc:Choice>
      <mc:Fallback>
        <oleObject progId="Equation.3" shapeId="1053" r:id="rId4"/>
      </mc:Fallback>
    </mc:AlternateContent>
    <mc:AlternateContent xmlns:mc="http://schemas.openxmlformats.org/markup-compatibility/2006">
      <mc:Choice Requires="x14">
        <oleObject progId="Equation.3" shapeId="1054" r:id="rId6">
          <objectPr defaultSize="0" autoPict="0" r:id="rId7">
            <anchor moveWithCells="1" sizeWithCells="1">
              <from>
                <xdr:col>2</xdr:col>
                <xdr:colOff>428625</xdr:colOff>
                <xdr:row>39</xdr:row>
                <xdr:rowOff>104775</xdr:rowOff>
              </from>
              <to>
                <xdr:col>2</xdr:col>
                <xdr:colOff>2705100</xdr:colOff>
                <xdr:row>43</xdr:row>
                <xdr:rowOff>38100</xdr:rowOff>
              </to>
            </anchor>
          </objectPr>
        </oleObject>
      </mc:Choice>
      <mc:Fallback>
        <oleObject progId="Equation.3" shapeId="1054" r:id="rId6"/>
      </mc:Fallback>
    </mc:AlternateContent>
    <mc:AlternateContent xmlns:mc="http://schemas.openxmlformats.org/markup-compatibility/2006">
      <mc:Choice Requires="x14">
        <oleObject progId="Equation.3" shapeId="1055" r:id="rId8">
          <objectPr defaultSize="0" autoPict="0" r:id="rId9">
            <anchor moveWithCells="1" sizeWithCells="1">
              <from>
                <xdr:col>1</xdr:col>
                <xdr:colOff>685800</xdr:colOff>
                <xdr:row>51</xdr:row>
                <xdr:rowOff>161925</xdr:rowOff>
              </from>
              <to>
                <xdr:col>3</xdr:col>
                <xdr:colOff>85725</xdr:colOff>
                <xdr:row>54</xdr:row>
                <xdr:rowOff>57150</xdr:rowOff>
              </to>
            </anchor>
          </objectPr>
        </oleObject>
      </mc:Choice>
      <mc:Fallback>
        <oleObject progId="Equation.3" shapeId="1055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'4.táblázat'!$A$3:$A$18</xm:f>
          </x14:formula1>
          <xm:sqref>D9:P9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16"/>
  <sheetViews>
    <sheetView workbookViewId="0">
      <selection activeCell="B3" sqref="B3"/>
    </sheetView>
  </sheetViews>
  <sheetFormatPr defaultRowHeight="15" x14ac:dyDescent="0.25"/>
  <cols>
    <col min="1" max="1" width="96.42578125" style="1" bestFit="1" customWidth="1"/>
    <col min="2" max="2" width="28" style="1" bestFit="1" customWidth="1"/>
    <col min="3" max="16384" width="9.140625" style="1"/>
  </cols>
  <sheetData>
    <row r="1" spans="1:2" ht="47.25" thickBot="1" x14ac:dyDescent="0.3">
      <c r="A1" s="105" t="s">
        <v>17</v>
      </c>
      <c r="B1" s="53" t="s">
        <v>86</v>
      </c>
    </row>
    <row r="2" spans="1:2" ht="34.5" customHeight="1" thickBot="1" x14ac:dyDescent="0.3">
      <c r="A2" s="54" t="s">
        <v>127</v>
      </c>
      <c r="B2" s="135">
        <v>0</v>
      </c>
    </row>
    <row r="3" spans="1:2" ht="15.75" thickBot="1" x14ac:dyDescent="0.3">
      <c r="A3" s="52" t="s">
        <v>79</v>
      </c>
      <c r="B3" s="55">
        <v>1.1200000000000001</v>
      </c>
    </row>
    <row r="4" spans="1:2" ht="15.75" thickBot="1" x14ac:dyDescent="0.3">
      <c r="A4" s="52" t="s">
        <v>80</v>
      </c>
      <c r="B4" s="55">
        <v>1.1200000000000001</v>
      </c>
    </row>
    <row r="5" spans="1:2" ht="15.75" thickBot="1" x14ac:dyDescent="0.3">
      <c r="A5" s="52" t="s">
        <v>81</v>
      </c>
      <c r="B5" s="55">
        <f>1/0.8</f>
        <v>1.25</v>
      </c>
    </row>
    <row r="6" spans="1:2" ht="30.75" thickBot="1" x14ac:dyDescent="0.3">
      <c r="A6" s="52" t="s">
        <v>82</v>
      </c>
      <c r="B6" s="55">
        <f>1/0.86</f>
        <v>1.1627906976744187</v>
      </c>
    </row>
    <row r="7" spans="1:2" ht="15.75" thickBot="1" x14ac:dyDescent="0.3">
      <c r="A7" s="52" t="s">
        <v>83</v>
      </c>
      <c r="B7" s="55">
        <f>1/0.82</f>
        <v>1.2195121951219512</v>
      </c>
    </row>
    <row r="8" spans="1:2" ht="15.75" thickBot="1" x14ac:dyDescent="0.3">
      <c r="A8" s="52" t="s">
        <v>84</v>
      </c>
      <c r="B8" s="55">
        <v>0</v>
      </c>
    </row>
    <row r="9" spans="1:2" ht="15.75" thickBot="1" x14ac:dyDescent="0.3">
      <c r="A9" s="52" t="s">
        <v>85</v>
      </c>
      <c r="B9" s="55">
        <v>1</v>
      </c>
    </row>
    <row r="10" spans="1:2" ht="15.75" thickBot="1" x14ac:dyDescent="0.3">
      <c r="A10" s="52" t="s">
        <v>18</v>
      </c>
      <c r="B10" s="55">
        <v>1</v>
      </c>
    </row>
    <row r="11" spans="1:2" ht="15.75" thickBot="1" x14ac:dyDescent="0.3">
      <c r="A11" s="52" t="s">
        <v>19</v>
      </c>
      <c r="B11" s="56">
        <v>0.54</v>
      </c>
    </row>
    <row r="12" spans="1:2" ht="19.5" customHeight="1" thickBot="1" x14ac:dyDescent="0.3">
      <c r="A12" s="52" t="s">
        <v>20</v>
      </c>
      <c r="B12" s="56">
        <v>0.87</v>
      </c>
    </row>
    <row r="13" spans="1:2" ht="19.5" customHeight="1" thickBot="1" x14ac:dyDescent="0.3">
      <c r="A13" s="52" t="s">
        <v>21</v>
      </c>
      <c r="B13" s="56">
        <v>0.55000000000000004</v>
      </c>
    </row>
    <row r="14" spans="1:2" ht="19.5" customHeight="1" thickBot="1" x14ac:dyDescent="0.3">
      <c r="A14" s="52" t="s">
        <v>22</v>
      </c>
      <c r="B14" s="56">
        <v>0.72</v>
      </c>
    </row>
    <row r="15" spans="1:2" ht="19.5" customHeight="1" thickBot="1" x14ac:dyDescent="0.3">
      <c r="A15" s="52" t="s">
        <v>23</v>
      </c>
      <c r="B15" s="56">
        <v>0.82</v>
      </c>
    </row>
    <row r="16" spans="1:2" ht="15.75" thickBot="1" x14ac:dyDescent="0.3">
      <c r="A16" s="57" t="s">
        <v>24</v>
      </c>
      <c r="B16" s="55">
        <f>1/0.4/3.5</f>
        <v>0.7142857142857143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activeCell="B3" sqref="B3"/>
    </sheetView>
  </sheetViews>
  <sheetFormatPr defaultRowHeight="15" x14ac:dyDescent="0.25"/>
  <cols>
    <col min="1" max="2" width="39.28515625" style="1" customWidth="1"/>
  </cols>
  <sheetData>
    <row r="1" spans="1:2" ht="57" customHeight="1" thickBot="1" x14ac:dyDescent="0.3">
      <c r="A1" s="145" t="s">
        <v>40</v>
      </c>
      <c r="B1" s="146"/>
    </row>
    <row r="2" spans="1:2" ht="15.75" thickBot="1" x14ac:dyDescent="0.3">
      <c r="A2" s="8" t="s">
        <v>41</v>
      </c>
      <c r="B2" s="9" t="s">
        <v>42</v>
      </c>
    </row>
    <row r="3" spans="1:2" ht="15.75" thickBot="1" x14ac:dyDescent="0.3">
      <c r="A3" s="8" t="s">
        <v>43</v>
      </c>
      <c r="B3" s="10">
        <v>1.0999999999999999E-2</v>
      </c>
    </row>
    <row r="4" spans="1:2" ht="15.75" thickBot="1" x14ac:dyDescent="0.3">
      <c r="A4" s="8" t="s">
        <v>44</v>
      </c>
      <c r="B4" s="10">
        <v>8.0000000000000002E-3</v>
      </c>
    </row>
    <row r="5" spans="1:2" ht="15.75" thickBot="1" x14ac:dyDescent="0.3">
      <c r="A5" s="8" t="s">
        <v>45</v>
      </c>
      <c r="B5" s="10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11"/>
  <sheetViews>
    <sheetView workbookViewId="0">
      <selection activeCell="A15" sqref="A15"/>
    </sheetView>
  </sheetViews>
  <sheetFormatPr defaultRowHeight="15" x14ac:dyDescent="0.25"/>
  <cols>
    <col min="1" max="1" width="61.28515625" style="1" customWidth="1"/>
    <col min="2" max="2" width="31.42578125" style="1" customWidth="1"/>
    <col min="3" max="16384" width="9.140625" style="1"/>
  </cols>
  <sheetData>
    <row r="1" spans="1:2" ht="25.5" customHeight="1" thickBot="1" x14ac:dyDescent="0.3">
      <c r="A1" s="147" t="s">
        <v>46</v>
      </c>
      <c r="B1" s="148"/>
    </row>
    <row r="2" spans="1:2" x14ac:dyDescent="0.25">
      <c r="A2" s="149" t="s">
        <v>26</v>
      </c>
      <c r="B2" s="12" t="s">
        <v>47</v>
      </c>
    </row>
    <row r="3" spans="1:2" ht="15.75" thickBot="1" x14ac:dyDescent="0.3">
      <c r="A3" s="150"/>
      <c r="B3" s="13" t="s">
        <v>48</v>
      </c>
    </row>
    <row r="4" spans="1:2" ht="15.75" thickBot="1" x14ac:dyDescent="0.3">
      <c r="A4" s="2" t="s">
        <v>49</v>
      </c>
      <c r="B4" s="5">
        <v>0</v>
      </c>
    </row>
    <row r="5" spans="1:2" ht="15.75" thickBot="1" x14ac:dyDescent="0.3">
      <c r="A5" s="2" t="s">
        <v>50</v>
      </c>
      <c r="B5" s="5">
        <v>1</v>
      </c>
    </row>
    <row r="6" spans="1:2" ht="15.75" thickBot="1" x14ac:dyDescent="0.3">
      <c r="A6" s="2" t="s">
        <v>51</v>
      </c>
      <c r="B6" s="5">
        <v>1</v>
      </c>
    </row>
    <row r="7" spans="1:2" ht="15.75" thickBot="1" x14ac:dyDescent="0.3">
      <c r="A7" s="2" t="s">
        <v>52</v>
      </c>
      <c r="B7" s="5">
        <v>1</v>
      </c>
    </row>
    <row r="8" spans="1:2" ht="15.75" thickBot="1" x14ac:dyDescent="0.3">
      <c r="A8" s="2" t="s">
        <v>31</v>
      </c>
      <c r="B8" s="5">
        <v>0.6</v>
      </c>
    </row>
    <row r="9" spans="1:2" ht="15.75" thickBot="1" x14ac:dyDescent="0.3">
      <c r="A9" s="2" t="s">
        <v>53</v>
      </c>
      <c r="B9" s="5">
        <v>1</v>
      </c>
    </row>
    <row r="10" spans="1:2" x14ac:dyDescent="0.25">
      <c r="A10" s="11" t="s">
        <v>54</v>
      </c>
      <c r="B10" s="151" t="s">
        <v>56</v>
      </c>
    </row>
    <row r="11" spans="1:2" ht="16.5" thickBot="1" x14ac:dyDescent="0.3">
      <c r="A11" s="2" t="s">
        <v>55</v>
      </c>
      <c r="B11" s="152"/>
    </row>
  </sheetData>
  <mergeCells count="3">
    <mergeCell ref="A1:B1"/>
    <mergeCell ref="A2:A3"/>
    <mergeCell ref="B10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C22"/>
  <sheetViews>
    <sheetView workbookViewId="0">
      <selection activeCell="F16" sqref="F16"/>
    </sheetView>
  </sheetViews>
  <sheetFormatPr defaultRowHeight="15" x14ac:dyDescent="0.25"/>
  <cols>
    <col min="1" max="1" width="48.28515625" style="1" customWidth="1"/>
    <col min="2" max="2" width="13" style="1" customWidth="1"/>
    <col min="3" max="3" width="16.28515625" style="1" bestFit="1" customWidth="1"/>
    <col min="4" max="16384" width="9.140625" style="1"/>
  </cols>
  <sheetData>
    <row r="1" spans="1:3" ht="52.5" customHeight="1" thickBot="1" x14ac:dyDescent="0.3">
      <c r="A1" s="145" t="s">
        <v>25</v>
      </c>
      <c r="B1" s="146"/>
      <c r="C1" s="100" t="s">
        <v>47</v>
      </c>
    </row>
    <row r="2" spans="1:3" ht="15.75" thickBot="1" x14ac:dyDescent="0.3">
      <c r="A2" s="2" t="s">
        <v>26</v>
      </c>
      <c r="B2" s="3" t="s">
        <v>27</v>
      </c>
      <c r="C2" s="102" t="s">
        <v>48</v>
      </c>
    </row>
    <row r="3" spans="1:3" ht="15.75" thickBot="1" x14ac:dyDescent="0.3">
      <c r="A3" s="133" t="s">
        <v>127</v>
      </c>
      <c r="B3" s="3">
        <v>0</v>
      </c>
      <c r="C3" s="132">
        <v>0</v>
      </c>
    </row>
    <row r="4" spans="1:3" ht="15.75" thickBot="1" x14ac:dyDescent="0.3">
      <c r="A4" s="6" t="s">
        <v>28</v>
      </c>
      <c r="B4" s="4">
        <v>94.6</v>
      </c>
      <c r="C4" s="4">
        <v>0</v>
      </c>
    </row>
    <row r="5" spans="1:3" ht="15.75" thickBot="1" x14ac:dyDescent="0.3">
      <c r="A5" s="6" t="s">
        <v>29</v>
      </c>
      <c r="B5" s="4">
        <v>113.2</v>
      </c>
      <c r="C5" s="4">
        <v>0</v>
      </c>
    </row>
    <row r="6" spans="1:3" ht="15.75" thickBot="1" x14ac:dyDescent="0.3">
      <c r="A6" s="7" t="s">
        <v>30</v>
      </c>
      <c r="B6" s="4">
        <v>109.6</v>
      </c>
      <c r="C6" s="4">
        <v>1</v>
      </c>
    </row>
    <row r="7" spans="1:3" ht="15.75" thickBot="1" x14ac:dyDescent="0.3">
      <c r="A7" s="6" t="s">
        <v>52</v>
      </c>
      <c r="B7" s="4">
        <v>0</v>
      </c>
      <c r="C7" s="4">
        <v>1</v>
      </c>
    </row>
    <row r="8" spans="1:3" ht="15.75" thickBot="1" x14ac:dyDescent="0.3">
      <c r="A8" s="6" t="s">
        <v>106</v>
      </c>
      <c r="B8" s="4">
        <v>0</v>
      </c>
      <c r="C8" s="4">
        <v>0</v>
      </c>
    </row>
    <row r="9" spans="1:3" ht="15.75" thickBot="1" x14ac:dyDescent="0.3">
      <c r="A9" s="6" t="s">
        <v>53</v>
      </c>
      <c r="B9" s="4">
        <v>0</v>
      </c>
      <c r="C9" s="4">
        <v>1</v>
      </c>
    </row>
    <row r="10" spans="1:3" ht="15.75" thickBot="1" x14ac:dyDescent="0.3">
      <c r="A10" s="7" t="s">
        <v>31</v>
      </c>
      <c r="B10" s="5">
        <v>90.5</v>
      </c>
      <c r="C10" s="4">
        <v>0.6</v>
      </c>
    </row>
    <row r="11" spans="1:3" ht="15.75" thickBot="1" x14ac:dyDescent="0.3">
      <c r="A11" s="6" t="s">
        <v>32</v>
      </c>
      <c r="B11" s="4">
        <v>74.099999999999994</v>
      </c>
      <c r="C11" s="4">
        <v>0</v>
      </c>
    </row>
    <row r="12" spans="1:3" ht="15.75" thickBot="1" x14ac:dyDescent="0.3">
      <c r="A12" s="6" t="s">
        <v>33</v>
      </c>
      <c r="B12" s="4">
        <v>77.400000000000006</v>
      </c>
      <c r="C12" s="4">
        <v>0</v>
      </c>
    </row>
    <row r="13" spans="1:3" ht="15.75" thickBot="1" x14ac:dyDescent="0.3">
      <c r="A13" s="6" t="s">
        <v>34</v>
      </c>
      <c r="B13" s="4">
        <v>56.1</v>
      </c>
      <c r="C13" s="4">
        <v>0</v>
      </c>
    </row>
    <row r="14" spans="1:3" ht="15.75" thickBot="1" x14ac:dyDescent="0.3">
      <c r="A14" s="6" t="s">
        <v>35</v>
      </c>
      <c r="B14" s="4">
        <v>63.1</v>
      </c>
      <c r="C14" s="4">
        <v>0</v>
      </c>
    </row>
    <row r="15" spans="1:3" ht="15.75" thickBot="1" x14ac:dyDescent="0.3">
      <c r="A15" s="6" t="s">
        <v>36</v>
      </c>
      <c r="B15" s="4">
        <v>47.7</v>
      </c>
      <c r="C15" s="4">
        <v>0</v>
      </c>
    </row>
    <row r="16" spans="1:3" ht="15.75" thickBot="1" x14ac:dyDescent="0.3">
      <c r="A16" s="6" t="s">
        <v>37</v>
      </c>
      <c r="B16" s="4">
        <v>242</v>
      </c>
      <c r="C16" s="4">
        <v>0</v>
      </c>
    </row>
    <row r="17" spans="1:3" ht="15.75" thickBot="1" x14ac:dyDescent="0.3">
      <c r="A17" s="6" t="s">
        <v>38</v>
      </c>
      <c r="B17" s="4">
        <v>54.9</v>
      </c>
      <c r="C17" s="4">
        <v>1</v>
      </c>
    </row>
    <row r="18" spans="1:3" ht="15.75" thickBot="1" x14ac:dyDescent="0.3">
      <c r="A18" s="6" t="s">
        <v>104</v>
      </c>
      <c r="B18" s="4"/>
      <c r="C18" s="4" t="s">
        <v>103</v>
      </c>
    </row>
    <row r="19" spans="1:3" ht="15.75" thickBot="1" x14ac:dyDescent="0.3">
      <c r="A19" s="2"/>
      <c r="B19" s="3" t="s">
        <v>39</v>
      </c>
      <c r="C19" s="4"/>
    </row>
    <row r="20" spans="1:3" s="101" customFormat="1" ht="15.75" thickBot="1" x14ac:dyDescent="0.3">
      <c r="A20" s="58" t="s">
        <v>87</v>
      </c>
      <c r="B20" s="59">
        <v>358.7</v>
      </c>
      <c r="C20" s="59">
        <v>7.2099999999999997E-2</v>
      </c>
    </row>
    <row r="22" spans="1:3" ht="75" customHeight="1" x14ac:dyDescent="0.25">
      <c r="A22" s="153" t="s">
        <v>88</v>
      </c>
      <c r="B22" s="153"/>
      <c r="C22" s="153"/>
    </row>
  </sheetData>
  <mergeCells count="2">
    <mergeCell ref="A1:B1"/>
    <mergeCell ref="A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8"/>
  <sheetViews>
    <sheetView workbookViewId="0">
      <selection activeCell="I23" sqref="I23"/>
    </sheetView>
  </sheetViews>
  <sheetFormatPr defaultRowHeight="15" x14ac:dyDescent="0.25"/>
  <sheetData>
    <row r="1" spans="1:10" ht="15.75" thickBot="1" x14ac:dyDescent="0.3">
      <c r="A1" s="14" t="s">
        <v>57</v>
      </c>
      <c r="B1" s="154" t="s">
        <v>58</v>
      </c>
      <c r="C1" s="155"/>
      <c r="D1" s="156"/>
      <c r="E1" s="157" t="s">
        <v>59</v>
      </c>
      <c r="F1" s="158"/>
      <c r="G1" s="159"/>
      <c r="H1" s="160" t="s">
        <v>60</v>
      </c>
      <c r="I1" s="155"/>
      <c r="J1" s="156"/>
    </row>
    <row r="2" spans="1:10" ht="15.75" thickBot="1" x14ac:dyDescent="0.3">
      <c r="A2" s="15" t="s">
        <v>14</v>
      </c>
      <c r="B2" s="16"/>
      <c r="C2" s="17" t="s">
        <v>61</v>
      </c>
      <c r="D2" s="17">
        <v>0.94</v>
      </c>
      <c r="E2" s="18"/>
      <c r="F2" s="19" t="s">
        <v>62</v>
      </c>
      <c r="G2" s="17">
        <v>0.29299999999999998</v>
      </c>
      <c r="H2" s="18"/>
      <c r="I2" s="17" t="s">
        <v>63</v>
      </c>
      <c r="J2" s="20">
        <v>40.4</v>
      </c>
    </row>
    <row r="3" spans="1:10" ht="15.75" thickBot="1" x14ac:dyDescent="0.3">
      <c r="A3" s="21" t="s">
        <v>64</v>
      </c>
      <c r="B3" s="22">
        <v>0.94</v>
      </c>
      <c r="C3" s="23" t="s">
        <v>65</v>
      </c>
      <c r="D3" s="23">
        <v>1.03</v>
      </c>
      <c r="E3" s="24">
        <v>0.29299999999999998</v>
      </c>
      <c r="F3" s="25" t="s">
        <v>66</v>
      </c>
      <c r="G3" s="23">
        <v>0.1905</v>
      </c>
      <c r="H3" s="24">
        <v>40.4</v>
      </c>
      <c r="I3" s="23" t="s">
        <v>67</v>
      </c>
      <c r="J3" s="24">
        <v>47.1</v>
      </c>
    </row>
    <row r="4" spans="1:10" ht="15.75" thickBot="1" x14ac:dyDescent="0.3">
      <c r="A4" s="26" t="s">
        <v>68</v>
      </c>
      <c r="B4" s="27">
        <v>1.03</v>
      </c>
      <c r="C4" s="28" t="s">
        <v>65</v>
      </c>
      <c r="D4" s="28">
        <v>1.1100000000000001</v>
      </c>
      <c r="E4" s="29">
        <v>0.1905</v>
      </c>
      <c r="F4" s="30" t="s">
        <v>69</v>
      </c>
      <c r="G4" s="28">
        <v>0.14649999999999999</v>
      </c>
      <c r="H4" s="29">
        <v>47.1</v>
      </c>
      <c r="I4" s="28" t="s">
        <v>70</v>
      </c>
      <c r="J4" s="29">
        <v>53.9</v>
      </c>
    </row>
    <row r="5" spans="1:10" ht="15.75" thickBot="1" x14ac:dyDescent="0.3">
      <c r="A5" s="31" t="s">
        <v>71</v>
      </c>
      <c r="B5" s="32">
        <v>1.1100000000000001</v>
      </c>
      <c r="C5" s="33" t="s">
        <v>65</v>
      </c>
      <c r="D5" s="33">
        <v>1.2</v>
      </c>
      <c r="E5" s="34">
        <v>0.14649999999999999</v>
      </c>
      <c r="F5" s="35" t="s">
        <v>69</v>
      </c>
      <c r="G5" s="33">
        <v>0.1172</v>
      </c>
      <c r="H5" s="34">
        <v>53.9</v>
      </c>
      <c r="I5" s="33" t="s">
        <v>70</v>
      </c>
      <c r="J5" s="34">
        <v>67.3</v>
      </c>
    </row>
    <row r="6" spans="1:10" ht="15.75" thickBot="1" x14ac:dyDescent="0.3">
      <c r="A6" s="36" t="s">
        <v>72</v>
      </c>
      <c r="B6" s="37">
        <v>1.2</v>
      </c>
      <c r="C6" s="38" t="s">
        <v>65</v>
      </c>
      <c r="D6" s="38">
        <v>1.29</v>
      </c>
      <c r="E6" s="39">
        <v>0.1172</v>
      </c>
      <c r="F6" s="40" t="s">
        <v>69</v>
      </c>
      <c r="G6" s="38">
        <v>8.7900000000000006E-2</v>
      </c>
      <c r="H6" s="39">
        <v>67.3</v>
      </c>
      <c r="I6" s="38" t="s">
        <v>70</v>
      </c>
      <c r="J6" s="39">
        <v>77.400000000000006</v>
      </c>
    </row>
    <row r="7" spans="1:10" ht="15.75" thickBot="1" x14ac:dyDescent="0.3">
      <c r="A7" s="41" t="s">
        <v>13</v>
      </c>
      <c r="B7" s="42">
        <v>1.29</v>
      </c>
      <c r="C7" s="43" t="s">
        <v>65</v>
      </c>
      <c r="D7" s="43">
        <v>1.37</v>
      </c>
      <c r="E7" s="44">
        <v>8.7900000000000006E-2</v>
      </c>
      <c r="F7" s="45" t="s">
        <v>69</v>
      </c>
      <c r="G7" s="43">
        <v>4.3999999999999997E-2</v>
      </c>
      <c r="H7" s="44">
        <v>77.400000000000006</v>
      </c>
      <c r="I7" s="43" t="s">
        <v>70</v>
      </c>
      <c r="J7" s="44">
        <v>87.5</v>
      </c>
    </row>
    <row r="8" spans="1:10" ht="15.75" thickBot="1" x14ac:dyDescent="0.3">
      <c r="A8" s="46" t="s">
        <v>73</v>
      </c>
      <c r="B8" s="47">
        <v>1.37</v>
      </c>
      <c r="C8" s="48" t="s">
        <v>74</v>
      </c>
      <c r="D8" s="48"/>
      <c r="E8" s="49">
        <v>4.3999999999999997E-2</v>
      </c>
      <c r="F8" s="50" t="s">
        <v>75</v>
      </c>
      <c r="G8" s="48"/>
      <c r="H8" s="49">
        <v>87.5</v>
      </c>
      <c r="I8" s="48" t="s">
        <v>76</v>
      </c>
      <c r="J8" s="51"/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E4C7E74-4E5F-4E30-945A-D34688EF3A0F}">
            <xm:f>NOT(ISERROR(SEARCH($A$4,'Távhő Ökocímke Adatlap'!C36)))</xm:f>
            <xm:f>$A$4</xm:f>
            <x14:dxf>
              <fill>
                <patternFill>
                  <bgColor rgb="FF66FF33"/>
                </patternFill>
              </fill>
            </x14:dxf>
          </x14:cfRule>
          <x14:cfRule type="containsText" priority="2" operator="containsText" id="{E416FF69-EC38-4A9C-888C-83626804C981}">
            <xm:f>NOT(ISERROR(SEARCH($A$3,C39)))</xm:f>
            <xm:f>$A$3</xm:f>
            <x14:dxf>
              <fill>
                <patternFill>
                  <bgColor rgb="FF00CC00"/>
                </patternFill>
              </fill>
            </x14:dxf>
          </x14:cfRule>
          <x14:cfRule type="containsText" priority="3" operator="containsText" id="{B6A7277B-C0B8-45D9-B997-F84F313A7B49}">
            <xm:f>NOT(ISERROR(SEARCH($A$2,C39)))</xm:f>
            <xm:f>$A$2</xm:f>
            <x14:dxf>
              <fill>
                <patternFill>
                  <bgColor rgb="FF008000"/>
                </patternFill>
              </fill>
            </x14:dxf>
          </x14:cfRule>
          <xm:sqref>C39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Távhő Ökocímke Adatlap</vt:lpstr>
      <vt:lpstr>1.táblázat</vt:lpstr>
      <vt:lpstr>2.táblázat</vt:lpstr>
      <vt:lpstr>3.táblázat</vt:lpstr>
      <vt:lpstr>4.táblázat</vt:lpstr>
      <vt:lpstr>6.táblázat</vt:lpstr>
      <vt:lpstr>Energia</vt:lpstr>
      <vt:lpstr>'Távhő Ökocímke Adatlap'!Nyomtatási_terület</vt:lpstr>
      <vt:lpstr>Primer</vt:lpstr>
      <vt:lpstr>Távhőtermelő_technológia</vt:lpstr>
      <vt:lpstr>VER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Nagy Edit</cp:lastModifiedBy>
  <cp:lastPrinted>2015-08-20T09:31:05Z</cp:lastPrinted>
  <dcterms:created xsi:type="dcterms:W3CDTF">2015-07-08T11:32:32Z</dcterms:created>
  <dcterms:modified xsi:type="dcterms:W3CDTF">2017-07-11T12:30:59Z</dcterms:modified>
</cp:coreProperties>
</file>